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K:\Allied Organizations JF\HFMA\2026\April 16-17, 2026 HFMA-KAHPAM Spring Conference\Electronic Handouts\"/>
    </mc:Choice>
  </mc:AlternateContent>
  <xr:revisionPtr revIDLastSave="0" documentId="8_{28131036-647A-483C-893D-03566E6EAD0A}" xr6:coauthVersionLast="47" xr6:coauthVersionMax="47" xr10:uidLastSave="{00000000-0000-0000-0000-000000000000}"/>
  <bookViews>
    <workbookView xWindow="-120" yWindow="-120" windowWidth="38640" windowHeight="21120" xr2:uid="{BBF95F35-64F0-483E-80E1-50EE9E40BB59}"/>
  </bookViews>
  <sheets>
    <sheet name="Formulas and Pivots" sheetId="10" r:id="rId1"/>
    <sheet name="Formulas and Pivots - Key" sheetId="2" r:id="rId2"/>
    <sheet name="Charts" sheetId="11" r:id="rId3"/>
    <sheet name="Charts - Key" sheetId="5" r:id="rId4"/>
    <sheet name="Excel Tools" sheetId="7" r:id="rId5"/>
    <sheet name="Excel Cheat Sheet" sheetId="8" r:id="rId6"/>
  </sheets>
  <definedNames>
    <definedName name="_xlnm._FilterDatabase" localSheetId="0" hidden="1">'Formulas and Pivots'!$K$2:$R$2</definedName>
    <definedName name="_xlnm._FilterDatabase" localSheetId="1" hidden="1">'Formulas and Pivots - Key'!$K$2:$R$2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1" l="1"/>
  <c r="H15" i="11" s="1"/>
  <c r="C15" i="11"/>
  <c r="G14" i="11"/>
  <c r="H14" i="11" s="1"/>
  <c r="C14" i="11"/>
  <c r="G13" i="11"/>
  <c r="H13" i="11" s="1"/>
  <c r="C13" i="11"/>
  <c r="G12" i="11"/>
  <c r="H12" i="11" s="1"/>
  <c r="C12" i="11"/>
  <c r="G11" i="11"/>
  <c r="H11" i="11" s="1"/>
  <c r="C11" i="11"/>
  <c r="G10" i="11"/>
  <c r="H10" i="11" s="1"/>
  <c r="C10" i="11"/>
  <c r="G9" i="11"/>
  <c r="H9" i="11" s="1"/>
  <c r="C9" i="11"/>
  <c r="H8" i="11"/>
  <c r="G8" i="11"/>
  <c r="C8" i="11"/>
  <c r="H7" i="11"/>
  <c r="G7" i="11"/>
  <c r="C7" i="11"/>
  <c r="G6" i="11"/>
  <c r="H6" i="11" s="1"/>
  <c r="C6" i="11"/>
  <c r="G5" i="11"/>
  <c r="H5" i="11" s="1"/>
  <c r="C5" i="11"/>
  <c r="G4" i="11"/>
  <c r="H4" i="11" s="1"/>
  <c r="C4" i="11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C5" i="5"/>
  <c r="C6" i="5"/>
  <c r="C7" i="5"/>
  <c r="C8" i="5"/>
  <c r="C9" i="5"/>
  <c r="C10" i="5"/>
  <c r="C11" i="5"/>
  <c r="C12" i="5"/>
  <c r="C13" i="5"/>
  <c r="C14" i="5"/>
  <c r="C15" i="5"/>
  <c r="C4" i="5"/>
  <c r="G5" i="5"/>
  <c r="H5" i="5" s="1"/>
  <c r="G6" i="5"/>
  <c r="H6" i="5" s="1"/>
  <c r="G4" i="5"/>
  <c r="H4" i="5" s="1"/>
  <c r="G7" i="5"/>
  <c r="H7" i="5" s="1"/>
  <c r="G14" i="5"/>
  <c r="H14" i="5" s="1"/>
  <c r="G8" i="5"/>
  <c r="H8" i="5" s="1"/>
  <c r="G9" i="5"/>
  <c r="H9" i="5" s="1"/>
  <c r="G10" i="5"/>
  <c r="H10" i="5" s="1"/>
  <c r="G11" i="5"/>
  <c r="H11" i="5" s="1"/>
  <c r="G12" i="5"/>
  <c r="H12" i="5" s="1"/>
  <c r="G13" i="5"/>
  <c r="H13" i="5" s="1"/>
  <c r="G15" i="5"/>
  <c r="H15" i="5" s="1"/>
  <c r="R54" i="2"/>
  <c r="C8" i="2"/>
  <c r="D30" i="10" l="1"/>
  <c r="C7" i="2"/>
  <c r="C5" i="2"/>
  <c r="C6" i="2"/>
  <c r="C4" i="2"/>
  <c r="C3" i="2"/>
  <c r="O25" i="2"/>
  <c r="O40" i="2"/>
  <c r="O5" i="2"/>
  <c r="O16" i="2"/>
  <c r="N4" i="2"/>
  <c r="O4" i="2" s="1"/>
  <c r="N5" i="2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6" i="2"/>
  <c r="N17" i="2"/>
  <c r="O17" i="2" s="1"/>
  <c r="N18" i="2"/>
  <c r="O18" i="2" s="1"/>
  <c r="N19" i="2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3" i="2"/>
  <c r="O3" i="2" s="1"/>
  <c r="G30" i="10" l="1"/>
  <c r="H30" i="10"/>
  <c r="F30" i="10"/>
  <c r="C30" i="10"/>
  <c r="E30" i="10"/>
  <c r="H23" i="2"/>
  <c r="C23" i="2"/>
  <c r="D23" i="2"/>
  <c r="E23" i="2"/>
  <c r="F23" i="2"/>
  <c r="G23" i="2"/>
  <c r="E24" i="2"/>
  <c r="F24" i="2"/>
  <c r="G24" i="2"/>
  <c r="H24" i="2"/>
  <c r="C24" i="2"/>
  <c r="D24" i="2"/>
  <c r="C22" i="2"/>
  <c r="D22" i="2"/>
  <c r="E22" i="2"/>
  <c r="F22" i="2"/>
  <c r="G22" i="2"/>
  <c r="H22" i="2"/>
  <c r="C21" i="2"/>
  <c r="D21" i="2"/>
  <c r="E21" i="2"/>
  <c r="F21" i="2"/>
  <c r="G21" i="2"/>
  <c r="H21" i="2"/>
  <c r="C20" i="2"/>
  <c r="E20" i="2"/>
  <c r="F20" i="2"/>
  <c r="G20" i="2"/>
  <c r="D20" i="2"/>
  <c r="H20" i="2"/>
  <c r="I30" i="10" l="1"/>
  <c r="I24" i="2"/>
  <c r="H25" i="2"/>
  <c r="I22" i="2"/>
  <c r="I21" i="2"/>
  <c r="G25" i="2"/>
  <c r="F25" i="2"/>
  <c r="E25" i="2"/>
  <c r="I23" i="2"/>
  <c r="D25" i="2"/>
  <c r="C25" i="2"/>
  <c r="I20" i="2"/>
  <c r="I25" i="2" s="1"/>
  <c r="I26" i="2" s="1"/>
</calcChain>
</file>

<file path=xl/sharedStrings.xml><?xml version="1.0" encoding="utf-8"?>
<sst xmlns="http://schemas.openxmlformats.org/spreadsheetml/2006/main" count="1002" uniqueCount="453">
  <si>
    <t>COUNT</t>
  </si>
  <si>
    <t>ASAP Utilities</t>
  </si>
  <si>
    <t>Co-Pilot</t>
  </si>
  <si>
    <t>Patient 1</t>
  </si>
  <si>
    <t>Patient 2</t>
  </si>
  <si>
    <t>Patient 3</t>
  </si>
  <si>
    <t>Patient 4</t>
  </si>
  <si>
    <t>Patient 5</t>
  </si>
  <si>
    <t>Patient 6</t>
  </si>
  <si>
    <t>Patient 7</t>
  </si>
  <si>
    <t>Patient 8</t>
  </si>
  <si>
    <t>Patient 9</t>
  </si>
  <si>
    <t>Patient 10</t>
  </si>
  <si>
    <t>Patient 11</t>
  </si>
  <si>
    <t>Patient 12</t>
  </si>
  <si>
    <t>Patient 13</t>
  </si>
  <si>
    <t>Patient 14</t>
  </si>
  <si>
    <t>Patient 15</t>
  </si>
  <si>
    <t>Patient 16</t>
  </si>
  <si>
    <t>Patient 17</t>
  </si>
  <si>
    <t>Patient 18</t>
  </si>
  <si>
    <t>Patient 19</t>
  </si>
  <si>
    <t>Patient 20</t>
  </si>
  <si>
    <t>Patient 21</t>
  </si>
  <si>
    <t>Patient 22</t>
  </si>
  <si>
    <t>Patient 23</t>
  </si>
  <si>
    <t>Patient 24</t>
  </si>
  <si>
    <t>Patient 25</t>
  </si>
  <si>
    <t>Patient 26</t>
  </si>
  <si>
    <t>Patient 27</t>
  </si>
  <si>
    <t>Patient 28</t>
  </si>
  <si>
    <t>Patient 29</t>
  </si>
  <si>
    <t>Patient 30</t>
  </si>
  <si>
    <t>Patient 31</t>
  </si>
  <si>
    <t>Patient 32</t>
  </si>
  <si>
    <t>Patient 33</t>
  </si>
  <si>
    <t>Patient 34</t>
  </si>
  <si>
    <t>Patient 35</t>
  </si>
  <si>
    <t>Patient 36</t>
  </si>
  <si>
    <t>Patient 37</t>
  </si>
  <si>
    <t>Patient 38</t>
  </si>
  <si>
    <t>Patient 39</t>
  </si>
  <si>
    <t>Patient 40</t>
  </si>
  <si>
    <t>Patient 41</t>
  </si>
  <si>
    <t>Patient 42</t>
  </si>
  <si>
    <t>Patient 43</t>
  </si>
  <si>
    <t>Patient 44</t>
  </si>
  <si>
    <t>Patient 45</t>
  </si>
  <si>
    <t>Patient 46</t>
  </si>
  <si>
    <t>Patient 47</t>
  </si>
  <si>
    <t>Patient 48</t>
  </si>
  <si>
    <t>Patient 49</t>
  </si>
  <si>
    <t>Patient 50</t>
  </si>
  <si>
    <t>Patient</t>
  </si>
  <si>
    <t>Admit Date</t>
  </si>
  <si>
    <t>Discharge Date</t>
  </si>
  <si>
    <t>Balance</t>
  </si>
  <si>
    <t>Medicare</t>
  </si>
  <si>
    <t>Patient Type</t>
  </si>
  <si>
    <t>Inpatient</t>
  </si>
  <si>
    <t>Outpatient</t>
  </si>
  <si>
    <t>Blue Cross Blue Shield</t>
  </si>
  <si>
    <t>Self Pay</t>
  </si>
  <si>
    <t>Aging Bucket</t>
  </si>
  <si>
    <t>Commercial</t>
  </si>
  <si>
    <t>Medicaid</t>
  </si>
  <si>
    <t>Aging Buckets</t>
  </si>
  <si>
    <t>0-30</t>
  </si>
  <si>
    <t>31-60</t>
  </si>
  <si>
    <t>61-90</t>
  </si>
  <si>
    <t>91-120</t>
  </si>
  <si>
    <t>121+</t>
  </si>
  <si>
    <t>Aging Date</t>
  </si>
  <si>
    <t>Aging Days</t>
  </si>
  <si>
    <t>Returns the maximum value in the data set</t>
  </si>
  <si>
    <t>Returns the minimum value in the data set</t>
  </si>
  <si>
    <t>Counts cells with numbers or dates</t>
  </si>
  <si>
    <t>Counts cells with text in general</t>
  </si>
  <si>
    <t>Combines text in multiple cells into one string</t>
  </si>
  <si>
    <t>Formulas</t>
  </si>
  <si>
    <t>Current Payer</t>
  </si>
  <si>
    <t>In-House</t>
  </si>
  <si>
    <t>Total</t>
  </si>
  <si>
    <t>Check Figure</t>
  </si>
  <si>
    <t>Row Labels</t>
  </si>
  <si>
    <t>Grand Total</t>
  </si>
  <si>
    <t>Column Labels</t>
  </si>
  <si>
    <t>Sum of Balance</t>
  </si>
  <si>
    <t>MIN</t>
  </si>
  <si>
    <t>MAX</t>
  </si>
  <si>
    <t>COUNTA</t>
  </si>
  <si>
    <t>CONCATENATE</t>
  </si>
  <si>
    <t>AVERAGE</t>
  </si>
  <si>
    <t>Returns Average balance across selected data set</t>
  </si>
  <si>
    <t>Show "Alt-Equals"</t>
  </si>
  <si>
    <t>Gross Profit</t>
  </si>
  <si>
    <t>Gross Profit %</t>
  </si>
  <si>
    <t>Month</t>
  </si>
  <si>
    <t>Invoice Date</t>
  </si>
  <si>
    <t>Function</t>
  </si>
  <si>
    <t>Description</t>
  </si>
  <si>
    <t>Syntax</t>
  </si>
  <si>
    <t>SUM</t>
  </si>
  <si>
    <t>Adds numbers</t>
  </si>
  <si>
    <t>SUMIF</t>
  </si>
  <si>
    <t>Sum with condition</t>
  </si>
  <si>
    <t>SUMIFS</t>
  </si>
  <si>
    <t>Sum with multiple conditions</t>
  </si>
  <si>
    <t>Average value</t>
  </si>
  <si>
    <t>AVERAGEIF</t>
  </si>
  <si>
    <t>Average with condition</t>
  </si>
  <si>
    <t>AVERAGEIFS</t>
  </si>
  <si>
    <t>Average with multiple conditions</t>
  </si>
  <si>
    <t>Minimum value</t>
  </si>
  <si>
    <t>Maximum value</t>
  </si>
  <si>
    <t>PRODUCT</t>
  </si>
  <si>
    <t>Multiply values</t>
  </si>
  <si>
    <t>QUOTIENT</t>
  </si>
  <si>
    <t>Integer division</t>
  </si>
  <si>
    <t>MOD</t>
  </si>
  <si>
    <t>Remainder</t>
  </si>
  <si>
    <t>ROUND</t>
  </si>
  <si>
    <t>Round number</t>
  </si>
  <si>
    <t>ROUNDUP</t>
  </si>
  <si>
    <t>Round up</t>
  </si>
  <si>
    <t>ROUNDDOWN</t>
  </si>
  <si>
    <t>Round down</t>
  </si>
  <si>
    <t>INT</t>
  </si>
  <si>
    <t>Integer value</t>
  </si>
  <si>
    <t>ABS</t>
  </si>
  <si>
    <t>Absolute value</t>
  </si>
  <si>
    <t>POWER</t>
  </si>
  <si>
    <t>Power of number</t>
  </si>
  <si>
    <t>SQRT</t>
  </si>
  <si>
    <t>Square root</t>
  </si>
  <si>
    <t>RAND</t>
  </si>
  <si>
    <t>Random number (0-1)</t>
  </si>
  <si>
    <t>RANDBETWEEN</t>
  </si>
  <si>
    <t>Random number between range</t>
  </si>
  <si>
    <t>=SUM(A1:A5)</t>
  </si>
  <si>
    <t>=SUMIF(A1:A10,"&gt;50")</t>
  </si>
  <si>
    <t>=SUMIFS(C2:C10,A2:A10,"East",B2:B10,"&gt;500")</t>
  </si>
  <si>
    <t>=AVERAGE(A1:A10)</t>
  </si>
  <si>
    <t>=AVERAGEIF(B2:B10,"&gt;70")</t>
  </si>
  <si>
    <t>=AVERAGEIFS(C2:C10,A2:A10,"West")</t>
  </si>
  <si>
    <t>=MIN(A1:A10)</t>
  </si>
  <si>
    <t>=MAX(A1:A10)</t>
  </si>
  <si>
    <t>=PRODUCT(A1:A5)</t>
  </si>
  <si>
    <t>=QUOTIENT(A1,B1)</t>
  </si>
  <si>
    <t>=MOD(A1,B1)</t>
  </si>
  <si>
    <t>=ROUND(A1,2)</t>
  </si>
  <si>
    <t>=ROUNDUP(A1,0)</t>
  </si>
  <si>
    <t>=ROUNDDOWN(A1,0)</t>
  </si>
  <si>
    <t>=INT(A1)</t>
  </si>
  <si>
    <t>=ABS(A1)</t>
  </si>
  <si>
    <t>=POWER(A1,3)</t>
  </si>
  <si>
    <t>=SQRT(A1)</t>
  </si>
  <si>
    <t>=RAND()</t>
  </si>
  <si>
    <t>=RANDBETWEEN(1,100)</t>
  </si>
  <si>
    <t>CONCAT</t>
  </si>
  <si>
    <t>Join text</t>
  </si>
  <si>
    <t>Older join function</t>
  </si>
  <si>
    <t>TEXTJOIN</t>
  </si>
  <si>
    <t>Join with a delimiter</t>
  </si>
  <si>
    <t>LEFT</t>
  </si>
  <si>
    <t>Extract left chars</t>
  </si>
  <si>
    <t>RIGHT</t>
  </si>
  <si>
    <t>Extract right chars</t>
  </si>
  <si>
    <t>MID</t>
  </si>
  <si>
    <t>Extract from the middle</t>
  </si>
  <si>
    <t>LEN</t>
  </si>
  <si>
    <t>Count characters</t>
  </si>
  <si>
    <t>LOWER</t>
  </si>
  <si>
    <t>Convert to lowercase</t>
  </si>
  <si>
    <t>UPPER</t>
  </si>
  <si>
    <t>Convert to uppercase</t>
  </si>
  <si>
    <t>PROPER</t>
  </si>
  <si>
    <t>Capitalize words</t>
  </si>
  <si>
    <t>TRIM</t>
  </si>
  <si>
    <t>Remove extra spaces</t>
  </si>
  <si>
    <t>CLEAN</t>
  </si>
  <si>
    <t>Remove non-print chars</t>
  </si>
  <si>
    <t>REPLACE</t>
  </si>
  <si>
    <t>Replace characters</t>
  </si>
  <si>
    <t>SUBSTITUTE</t>
  </si>
  <si>
    <t>Replace specific text</t>
  </si>
  <si>
    <t>FIND</t>
  </si>
  <si>
    <t>Find position</t>
  </si>
  <si>
    <t>SEARCH</t>
  </si>
  <si>
    <t>Case-insensitive FIND</t>
  </si>
  <si>
    <t>TEXT</t>
  </si>
  <si>
    <t>Format numbers as text</t>
  </si>
  <si>
    <t>VALUE</t>
  </si>
  <si>
    <t>Convert text ? number</t>
  </si>
  <si>
    <t>=CONCAT(A1," ",B1)</t>
  </si>
  <si>
    <t>=CONCATENATE(A1,B1)</t>
  </si>
  <si>
    <t>=TEXTJOIN("-",TRUE,A1:A5)</t>
  </si>
  <si>
    <t>=LEFT(A1,3)</t>
  </si>
  <si>
    <t>=RIGHT(A1,3)</t>
  </si>
  <si>
    <t>=MID(A1,2,3)</t>
  </si>
  <si>
    <t>=LEN(A1)</t>
  </si>
  <si>
    <t>=LOWER(A1)</t>
  </si>
  <si>
    <t>=UPPER(A1)</t>
  </si>
  <si>
    <t>=PROPER(A1)</t>
  </si>
  <si>
    <t>=TRIM(A1)</t>
  </si>
  <si>
    <t>=CLEAN(A1)</t>
  </si>
  <si>
    <t>=REPLACE(A1,1,3,"New")</t>
  </si>
  <si>
    <t>=SUBSTITUTE(A1,"old","new")</t>
  </si>
  <si>
    <t>=FIND("@" ,A1)</t>
  </si>
  <si>
    <t>=SEARCH("data", A1)</t>
  </si>
  <si>
    <t>=TEXT(A1,"$0.00")</t>
  </si>
  <si>
    <t>=VALUE(A1)</t>
  </si>
  <si>
    <t>IF</t>
  </si>
  <si>
    <t>If condition</t>
  </si>
  <si>
    <t>=IF(A1&gt;50,"Pass","Fail")</t>
  </si>
  <si>
    <t>IFERROR</t>
  </si>
  <si>
    <t>Custom value for error</t>
  </si>
  <si>
    <t>=IFERROR(A1/B1,"Error")</t>
  </si>
  <si>
    <t>IFNA</t>
  </si>
  <si>
    <t>Handle #N/A errors</t>
  </si>
  <si>
    <t>=IFNA(VLOOKUP(...),"Not Found")</t>
  </si>
  <si>
    <t>AND</t>
  </si>
  <si>
    <t>All conditions must be TRUE</t>
  </si>
  <si>
    <t>=AND(A1&gt;0,B1&lt;10)</t>
  </si>
  <si>
    <t>OR</t>
  </si>
  <si>
    <t>Any condition TRUE</t>
  </si>
  <si>
    <t>=OR(A1="Yes",A1="Y")</t>
  </si>
  <si>
    <t>NOT</t>
  </si>
  <si>
    <t>Reverse logic</t>
  </si>
  <si>
    <t>=NOT(A1="Active")</t>
  </si>
  <si>
    <t>XOR</t>
  </si>
  <si>
    <t>Exclusive OR</t>
  </si>
  <si>
    <t>=XOR(A1&gt;5,B1&lt;3)</t>
  </si>
  <si>
    <t>TRUE</t>
  </si>
  <si>
    <t>Returns TRUE</t>
  </si>
  <si>
    <t>=TRUE()</t>
  </si>
  <si>
    <t>FALSE</t>
  </si>
  <si>
    <t>Returns FALSE</t>
  </si>
  <si>
    <t>=FALSE()</t>
  </si>
  <si>
    <t>SWITCH</t>
  </si>
  <si>
    <t>Multiple conditions</t>
  </si>
  <si>
    <t>=SWITCH(A1,1,"One",2,"Two")</t>
  </si>
  <si>
    <t>IFS</t>
  </si>
  <si>
    <t>Multiple IF statements</t>
  </si>
  <si>
    <t>=IFS(A1&lt;10,"Low",A1&lt;20,"Medium")</t>
  </si>
  <si>
    <t>EXACT</t>
  </si>
  <si>
    <t>Case-sensitive compare</t>
  </si>
  <si>
    <t>=EXACT(A1,B1)</t>
  </si>
  <si>
    <t>ISBLANK</t>
  </si>
  <si>
    <t>Check empty cell</t>
  </si>
  <si>
    <t>=ISBLANK(A1)</t>
  </si>
  <si>
    <t>ISTEXT</t>
  </si>
  <si>
    <t>Check if text</t>
  </si>
  <si>
    <t>=ISTEXT(A1)</t>
  </si>
  <si>
    <t>ISNUMBER</t>
  </si>
  <si>
    <t>Check if number</t>
  </si>
  <si>
    <t>=ISNUMBER(A1)</t>
  </si>
  <si>
    <t>Lookup &amp; Reference Functions in Excel</t>
  </si>
  <si>
    <t>Math &amp; Arithmetic Functions in Excel</t>
  </si>
  <si>
    <t>Text Functions in Excel</t>
  </si>
  <si>
    <t>Logical Functions in Excel</t>
  </si>
  <si>
    <t>VLOOKUP</t>
  </si>
  <si>
    <t>Vertical lookup</t>
  </si>
  <si>
    <t>=VLOOKUP(A2,D2:F10,2,FALSE)</t>
  </si>
  <si>
    <t>HLOOKUP</t>
  </si>
  <si>
    <t>Horizontal lookup</t>
  </si>
  <si>
    <t>=HLOOKUP(A1,A1:F2,2,FALSE)</t>
  </si>
  <si>
    <t>XLOOKUP</t>
  </si>
  <si>
    <t>Modern lookup</t>
  </si>
  <si>
    <t>=XLOOKUP(A2,A:A,B:B)</t>
  </si>
  <si>
    <t>LOOKUP</t>
  </si>
  <si>
    <t>Look up value</t>
  </si>
  <si>
    <t>=LOOKUP(10,A1:A10,B1:B10)</t>
  </si>
  <si>
    <t>INDEX</t>
  </si>
  <si>
    <t>Return value at position</t>
  </si>
  <si>
    <t>=INDEX(A1:C10,3,2)</t>
  </si>
  <si>
    <t>MATCH</t>
  </si>
  <si>
    <t>Find index of value</t>
  </si>
  <si>
    <t>=MATCH("John",A1:A10,0)</t>
  </si>
  <si>
    <t>OFFSET</t>
  </si>
  <si>
    <t>Dynamically reference range</t>
  </si>
  <si>
    <t>=OFFSET(A1,1,1)</t>
  </si>
  <si>
    <t>INDIRECT</t>
  </si>
  <si>
    <t>Convert text ? reference</t>
  </si>
  <si>
    <t>=INDIRECT("A"&amp;B1)</t>
  </si>
  <si>
    <t>CHOOSE</t>
  </si>
  <si>
    <t>Pick value by index</t>
  </si>
  <si>
    <t>=CHOOSE(2,"A","B","C")</t>
  </si>
  <si>
    <t>FILTER</t>
  </si>
  <si>
    <t>Filter dynamic data</t>
  </si>
  <si>
    <t>=FILTER(A2:B20,A2:A20="East")</t>
  </si>
  <si>
    <t>SORT</t>
  </si>
  <si>
    <t>Sort range</t>
  </si>
  <si>
    <t>=SORT(A2:B10,1,TRUE)</t>
  </si>
  <si>
    <t>SORTBY</t>
  </si>
  <si>
    <t>Sort by another column</t>
  </si>
  <si>
    <t>=SORTBY(A2:C10,C2:C10)</t>
  </si>
  <si>
    <t>UNIQUE</t>
  </si>
  <si>
    <t>Remove duplicates</t>
  </si>
  <si>
    <t>=UNIQUE(A2:A20)</t>
  </si>
  <si>
    <t>TRANSPOSE</t>
  </si>
  <si>
    <t>Convert rows ? columns</t>
  </si>
  <si>
    <t>=TRANSPOSE(A1:C3)</t>
  </si>
  <si>
    <t>COLUMN</t>
  </si>
  <si>
    <t>Return column number</t>
  </si>
  <si>
    <t>=COLUMN(A1)</t>
  </si>
  <si>
    <t>ROW</t>
  </si>
  <si>
    <t>Return row number</t>
  </si>
  <si>
    <t>=ROW(A1)</t>
  </si>
  <si>
    <t>ADDRESS</t>
  </si>
  <si>
    <t>Get cell address</t>
  </si>
  <si>
    <t>=ADDRESS(3,4)</t>
  </si>
  <si>
    <t>AREAS</t>
  </si>
  <si>
    <t>Count areas in reference</t>
  </si>
  <si>
    <t>=AREAS((A1,B1,C1))</t>
  </si>
  <si>
    <t>Date &amp; Time Functions in Excel</t>
  </si>
  <si>
    <t>TODAY</t>
  </si>
  <si>
    <t>Current date</t>
  </si>
  <si>
    <t>=TODAY()</t>
  </si>
  <si>
    <t>NOW</t>
  </si>
  <si>
    <t>Current date &amp; time</t>
  </si>
  <si>
    <t>=NOW()</t>
  </si>
  <si>
    <t>DATE</t>
  </si>
  <si>
    <t>Create date</t>
  </si>
  <si>
    <t>=DATE(2025,1,1)</t>
  </si>
  <si>
    <t>TIME</t>
  </si>
  <si>
    <t>Create time</t>
  </si>
  <si>
    <t>=TIME(10,30,0)</t>
  </si>
  <si>
    <t>DAY</t>
  </si>
  <si>
    <t>Extract day</t>
  </si>
  <si>
    <t>=DAY(A1)</t>
  </si>
  <si>
    <t>MONTH</t>
  </si>
  <si>
    <t>Extract month</t>
  </si>
  <si>
    <t>=MONTH(A1)</t>
  </si>
  <si>
    <t>YEAR</t>
  </si>
  <si>
    <t>Extract year</t>
  </si>
  <si>
    <t>=YEAR(A1)</t>
  </si>
  <si>
    <t>HOUR</t>
  </si>
  <si>
    <t>Extract hour</t>
  </si>
  <si>
    <t>=HOUR(A1)</t>
  </si>
  <si>
    <t>MINUTE</t>
  </si>
  <si>
    <t>Extract minute</t>
  </si>
  <si>
    <t>=MINUTE(A1)</t>
  </si>
  <si>
    <t>SECOND</t>
  </si>
  <si>
    <t>Extract second</t>
  </si>
  <si>
    <t>=SECOND(A1)</t>
  </si>
  <si>
    <t>WEEKDAY</t>
  </si>
  <si>
    <t>Day number</t>
  </si>
  <si>
    <t>=WEEKDAY(A1)</t>
  </si>
  <si>
    <t>EOMONTH</t>
  </si>
  <si>
    <t>End of month</t>
  </si>
  <si>
    <t>=EOMONTH(A1,1)</t>
  </si>
  <si>
    <t>NETWORKDAYS</t>
  </si>
  <si>
    <t>Working days</t>
  </si>
  <si>
    <t>=NETWORKDAYS(A1,B1)</t>
  </si>
  <si>
    <t>WEEKNUM</t>
  </si>
  <si>
    <t>Week number</t>
  </si>
  <si>
    <t>=WEEKNUM(A1)</t>
  </si>
  <si>
    <t>DATEDIF</t>
  </si>
  <si>
    <t>Difference between dates</t>
  </si>
  <si>
    <t>=DATEDIF(A1,B1,"M")</t>
  </si>
  <si>
    <t>Statistical Functions in Excel</t>
  </si>
  <si>
    <t>Count numbers</t>
  </si>
  <si>
    <t>=COUNT(A1:A10)</t>
  </si>
  <si>
    <t>Count non-empty</t>
  </si>
  <si>
    <t>=COUNTA(A1:A10)</t>
  </si>
  <si>
    <t>COUNTBLANK</t>
  </si>
  <si>
    <t>Count blanks</t>
  </si>
  <si>
    <t>=COUNTBLANK(A1:A10)</t>
  </si>
  <si>
    <t>COUNTIF</t>
  </si>
  <si>
    <t>Count if condition</t>
  </si>
  <si>
    <t>=COUNTIF(A1:A10,"Yes")</t>
  </si>
  <si>
    <t>COUNTIFS</t>
  </si>
  <si>
    <t>=COUNTIFS(A:A,"East",B:B,"&gt;500")</t>
  </si>
  <si>
    <t>SUMPRODUCT</t>
  </si>
  <si>
    <t>Conditional sum</t>
  </si>
  <si>
    <t>=SUMPRODUCT(A1:A10,B1:B10)</t>
  </si>
  <si>
    <t>AVERAGEA</t>
  </si>
  <si>
    <t>Average incl. text</t>
  </si>
  <si>
    <t>=AVERAGEA(A1:A10)</t>
  </si>
  <si>
    <t>MEDIAN</t>
  </si>
  <si>
    <t>Median value</t>
  </si>
  <si>
    <t>=MEDIAN(A1:A10)</t>
  </si>
  <si>
    <t>MODE</t>
  </si>
  <si>
    <t>Most common value</t>
  </si>
  <si>
    <t>=MODE(A1:A10)</t>
  </si>
  <si>
    <t>STDEV</t>
  </si>
  <si>
    <t>Standard deviation</t>
  </si>
  <si>
    <t>=STDEV(A1:A10)</t>
  </si>
  <si>
    <t>VAR</t>
  </si>
  <si>
    <t>Variance</t>
  </si>
  <si>
    <t>=VAR(A1:A10)</t>
  </si>
  <si>
    <t>PERCENTILE</t>
  </si>
  <si>
    <t>Percentile value</t>
  </si>
  <si>
    <t>=PERCENTILE(A1:A10,0.9)</t>
  </si>
  <si>
    <t>QUARTILE</t>
  </si>
  <si>
    <t>Quartile value</t>
  </si>
  <si>
    <t>=QUARTILE(A1:A10,1)</t>
  </si>
  <si>
    <t>LARGE</t>
  </si>
  <si>
    <t>K-th largest value</t>
  </si>
  <si>
    <t>=LARGE(A1:A10,2)</t>
  </si>
  <si>
    <t>SMALL</t>
  </si>
  <si>
    <t>K-th smallest</t>
  </si>
  <si>
    <t>=SMALL(A1:A10,2)</t>
  </si>
  <si>
    <t>Financial Functions in Excel</t>
  </si>
  <si>
    <t>PMT</t>
  </si>
  <si>
    <t>Loan payment</t>
  </si>
  <si>
    <t>=PMT(rate,nper,pv)</t>
  </si>
  <si>
    <t>IPMT</t>
  </si>
  <si>
    <t>Interest payment</t>
  </si>
  <si>
    <t>=IPMT(rate,per,nper,pv)</t>
  </si>
  <si>
    <t>PPMT</t>
  </si>
  <si>
    <t>Principal payment</t>
  </si>
  <si>
    <t>=PPMT(rate,per,nper,pv)</t>
  </si>
  <si>
    <t>FV</t>
  </si>
  <si>
    <t>Future value</t>
  </si>
  <si>
    <t>=FV(rate,nper,pmt,pv)</t>
  </si>
  <si>
    <t>PV</t>
  </si>
  <si>
    <t>Present value</t>
  </si>
  <si>
    <t>=PV(rate,nper,pmt)</t>
  </si>
  <si>
    <t>NPV</t>
  </si>
  <si>
    <t>Net present value</t>
  </si>
  <si>
    <t>=NPV(rate,values)</t>
  </si>
  <si>
    <t>IRR</t>
  </si>
  <si>
    <t>Internal rate of return</t>
  </si>
  <si>
    <t>=IRR(A1:A10)</t>
  </si>
  <si>
    <t>RATE</t>
  </si>
  <si>
    <t>Interest rate</t>
  </si>
  <si>
    <t>=RATE(nper,pmt,pv)</t>
  </si>
  <si>
    <t>CUMIPMT</t>
  </si>
  <si>
    <t>Cumulative interest</t>
  </si>
  <si>
    <t>=CUMIPMT(rate,...)</t>
  </si>
  <si>
    <t>CUMPRINC</t>
  </si>
  <si>
    <t>Cumulative principal</t>
  </si>
  <si>
    <t>=CUMPRINC(rate,...)</t>
  </si>
  <si>
    <t>Add Sum</t>
  </si>
  <si>
    <t xml:space="preserve">From Day </t>
  </si>
  <si>
    <t>To Day</t>
  </si>
  <si>
    <t>Buck Label</t>
  </si>
  <si>
    <t>Add Pivot Table Below</t>
  </si>
  <si>
    <t>340B Revenues</t>
  </si>
  <si>
    <t>340B Expenses</t>
  </si>
  <si>
    <t>340B Fees</t>
  </si>
  <si>
    <t>PDF to Excel Conversion</t>
  </si>
  <si>
    <t>SubTotals</t>
  </si>
  <si>
    <t>Returns rounded value</t>
  </si>
  <si>
    <t xml:space="preserve">1) </t>
  </si>
  <si>
    <t>View Option - New Window</t>
  </si>
  <si>
    <t xml:space="preserve">2) </t>
  </si>
  <si>
    <t>3)</t>
  </si>
  <si>
    <t>4)</t>
  </si>
  <si>
    <t>5)</t>
  </si>
  <si>
    <t>Linking Excel Tables to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</si>
</sst>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.0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1"/>
      <color rgb="FFFF0000"/>
      <name val="Aptos Narrow"/>
      <family val="2"/>
      <scheme val="minor"/>
    </font>
    <font>
      <b/>
      <sz val="12"/>
      <color rgb="FF000000"/>
      <name val="Arial"/>
      <family val="2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0" xfId="0" applyNumberFormat="1"/>
    <xf numFmtId="14" fontId="1" fillId="0" borderId="0" xfId="0" applyNumberFormat="1" applyFont="1"/>
    <xf numFmtId="0" fontId="1" fillId="0" borderId="0" xfId="0" applyFont="1" applyAlignment="1">
      <alignment horizontal="center"/>
    </xf>
    <xf numFmtId="164" fontId="0" fillId="0" borderId="0" xfId="0" applyNumberFormat="1"/>
    <xf numFmtId="43" fontId="0" fillId="0" borderId="0" xfId="1" applyFont="1"/>
    <xf numFmtId="43" fontId="0" fillId="0" borderId="0" xfId="0" applyNumberFormat="1"/>
    <xf numFmtId="43" fontId="0" fillId="0" borderId="5" xfId="0" applyNumberFormat="1" applyBorder="1"/>
    <xf numFmtId="164" fontId="0" fillId="0" borderId="5" xfId="0" applyNumberFormat="1" applyBorder="1"/>
    <xf numFmtId="0" fontId="4" fillId="0" borderId="0" xfId="0" applyFont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2" applyFont="1" applyBorder="1"/>
    <xf numFmtId="43" fontId="0" fillId="0" borderId="0" xfId="1" applyFont="1" applyBorder="1"/>
    <xf numFmtId="164" fontId="0" fillId="0" borderId="0" xfId="1" applyNumberFormat="1" applyFont="1" applyBorder="1"/>
    <xf numFmtId="9" fontId="0" fillId="0" borderId="0" xfId="0" applyNumberFormat="1"/>
    <xf numFmtId="49" fontId="0" fillId="0" borderId="0" xfId="0" applyNumberFormat="1"/>
    <xf numFmtId="0" fontId="6" fillId="0" borderId="0" xfId="0" applyFont="1"/>
    <xf numFmtId="49" fontId="6" fillId="0" borderId="0" xfId="0" applyNumberFormat="1" applyFont="1"/>
    <xf numFmtId="49" fontId="5" fillId="2" borderId="6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0" xfId="0" applyFont="1" applyAlignment="1">
      <alignment horizontal="right"/>
    </xf>
    <xf numFmtId="164" fontId="0" fillId="3" borderId="0" xfId="0" applyNumberFormat="1" applyFill="1"/>
    <xf numFmtId="43" fontId="0" fillId="3" borderId="0" xfId="0" applyNumberFormat="1" applyFill="1"/>
    <xf numFmtId="43" fontId="0" fillId="3" borderId="0" xfId="1" applyFont="1" applyFill="1"/>
    <xf numFmtId="14" fontId="1" fillId="3" borderId="0" xfId="0" applyNumberFormat="1" applyFont="1" applyFill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</a:t>
            </a:r>
            <a:r>
              <a:rPr lang="en-US" baseline="0"/>
              <a:t> 340B Performance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'Charts - Key'!$D$3</c:f>
              <c:strCache>
                <c:ptCount val="1"/>
                <c:pt idx="0">
                  <c:v>340B Revenues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'Charts - Key'!$C$4:$C$15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'Charts - Key'!$D$4:$D$15</c:f>
              <c:numCache>
                <c:formatCode>_(* #,##0.00_);_(* \(#,##0.00\);_(* "-"??_);_(@_)</c:formatCode>
                <c:ptCount val="12"/>
                <c:pt idx="0">
                  <c:v>117916</c:v>
                </c:pt>
                <c:pt idx="1">
                  <c:v>123076</c:v>
                </c:pt>
                <c:pt idx="2">
                  <c:v>188856</c:v>
                </c:pt>
                <c:pt idx="3">
                  <c:v>187041</c:v>
                </c:pt>
                <c:pt idx="4">
                  <c:v>142409</c:v>
                </c:pt>
                <c:pt idx="5">
                  <c:v>125645</c:v>
                </c:pt>
                <c:pt idx="6">
                  <c:v>186462</c:v>
                </c:pt>
                <c:pt idx="7">
                  <c:v>140913</c:v>
                </c:pt>
                <c:pt idx="8">
                  <c:v>189475</c:v>
                </c:pt>
                <c:pt idx="9">
                  <c:v>194862</c:v>
                </c:pt>
                <c:pt idx="10">
                  <c:v>165250</c:v>
                </c:pt>
                <c:pt idx="11">
                  <c:v>140369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54-450D-BC85-4DE1ADAF9413}"/>
            </c:ext>
          </c:extLst>
        </c:ser>
        <c:ser>
          <c:idx val="1"/>
          <c:order val="1"/>
          <c:tx>
            <c:strRef>
              <c:f>'Charts - Key'!$E$3</c:f>
              <c:strCache>
                <c:ptCount val="1"/>
                <c:pt idx="0">
                  <c:v>340B Expenses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'Charts - Key'!$C$4:$C$15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'Charts - Key'!$E$4:$E$15</c:f>
              <c:numCache>
                <c:formatCode>"$"#,##0.00</c:formatCode>
                <c:ptCount val="12"/>
                <c:pt idx="0">
                  <c:v>102387</c:v>
                </c:pt>
                <c:pt idx="1">
                  <c:v>106760</c:v>
                </c:pt>
                <c:pt idx="2">
                  <c:v>149960</c:v>
                </c:pt>
                <c:pt idx="3">
                  <c:v>123793</c:v>
                </c:pt>
                <c:pt idx="4">
                  <c:v>107296</c:v>
                </c:pt>
                <c:pt idx="5">
                  <c:v>110367</c:v>
                </c:pt>
                <c:pt idx="6">
                  <c:v>113721</c:v>
                </c:pt>
                <c:pt idx="7">
                  <c:v>130100</c:v>
                </c:pt>
                <c:pt idx="8">
                  <c:v>145669</c:v>
                </c:pt>
                <c:pt idx="9">
                  <c:v>122446</c:v>
                </c:pt>
                <c:pt idx="10">
                  <c:v>154296</c:v>
                </c:pt>
                <c:pt idx="11">
                  <c:v>104319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54-450D-BC85-4DE1ADAF9413}"/>
            </c:ext>
          </c:extLst>
        </c:ser>
        <c:ser>
          <c:idx val="2"/>
          <c:order val="2"/>
          <c:tx>
            <c:strRef>
              <c:f>'Charts - Key'!$F$3</c:f>
              <c:strCache>
                <c:ptCount val="1"/>
                <c:pt idx="0">
                  <c:v>340B Fees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'Charts - Key'!$C$4:$C$15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'Charts - Key'!$F$4:$F$15</c:f>
              <c:numCache>
                <c:formatCode>_(* #,##0.00_);_(* \(#,##0.00\);_(* "-"??_);_(@_)</c:formatCode>
                <c:ptCount val="12"/>
                <c:pt idx="0">
                  <c:v>5896</c:v>
                </c:pt>
                <c:pt idx="1">
                  <c:v>6154</c:v>
                </c:pt>
                <c:pt idx="2">
                  <c:v>9443</c:v>
                </c:pt>
                <c:pt idx="3">
                  <c:v>9352</c:v>
                </c:pt>
                <c:pt idx="4">
                  <c:v>7120</c:v>
                </c:pt>
                <c:pt idx="5">
                  <c:v>6282</c:v>
                </c:pt>
                <c:pt idx="6">
                  <c:v>9323</c:v>
                </c:pt>
                <c:pt idx="7">
                  <c:v>7046</c:v>
                </c:pt>
                <c:pt idx="8">
                  <c:v>9474</c:v>
                </c:pt>
                <c:pt idx="9">
                  <c:v>9743</c:v>
                </c:pt>
                <c:pt idx="10">
                  <c:v>8263</c:v>
                </c:pt>
                <c:pt idx="11">
                  <c:v>7018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54-450D-BC85-4DE1ADAF9413}"/>
            </c:ext>
          </c:extLst>
        </c:ser>
        <c:ser>
          <c:idx val="3"/>
          <c:order val="3"/>
          <c:tx>
            <c:strRef>
              <c:f>'Charts - Key'!$G$3</c:f>
              <c:strCache>
                <c:ptCount val="1"/>
                <c:pt idx="0">
                  <c:v>Gross Profit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'Charts - Key'!$C$4:$C$15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'Charts - Key'!$G$4:$G$15</c:f>
              <c:numCache>
                <c:formatCode>_(* #,##0.00_);_(* \(#,##0.00\);_(* "-"??_);_(@_)</c:formatCode>
                <c:ptCount val="12"/>
                <c:pt idx="0">
                  <c:v>9633</c:v>
                </c:pt>
                <c:pt idx="1">
                  <c:v>10162</c:v>
                </c:pt>
                <c:pt idx="2">
                  <c:v>29453</c:v>
                </c:pt>
                <c:pt idx="3">
                  <c:v>53896</c:v>
                </c:pt>
                <c:pt idx="4">
                  <c:v>27993</c:v>
                </c:pt>
                <c:pt idx="5">
                  <c:v>8996</c:v>
                </c:pt>
                <c:pt idx="6">
                  <c:v>63418</c:v>
                </c:pt>
                <c:pt idx="7">
                  <c:v>3767</c:v>
                </c:pt>
                <c:pt idx="8">
                  <c:v>34332</c:v>
                </c:pt>
                <c:pt idx="9">
                  <c:v>62673</c:v>
                </c:pt>
                <c:pt idx="10">
                  <c:v>2691</c:v>
                </c:pt>
                <c:pt idx="11">
                  <c:v>29032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54-450D-BC85-4DE1ADAF9413}"/>
            </c:ext>
          </c:extLst>
        </c:ser>
        <c:ser>
          <c:idx val="4"/>
          <c:order val="4"/>
          <c:tx>
            <c:strRef>
              <c:f>'Charts - Key'!$H$3</c:f>
              <c:strCache>
                <c:ptCount val="1"/>
                <c:pt idx="0">
                  <c:v>Gross Profit %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'Charts - Key'!$C$4:$C$15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'Charts - Key'!$H$4:$H$15</c:f>
              <c:numCache>
                <c:formatCode>0%</c:formatCode>
                <c:ptCount val="12"/>
                <c:pt idx="0">
                  <c:v>8.1693748091862001E-2</c:v>
                </c:pt>
                <c:pt idx="1">
                  <c:v>8.256686925151939E-2</c:v>
                </c:pt>
                <c:pt idx="2">
                  <c:v>0.15595480154191554</c:v>
                </c:pt>
                <c:pt idx="3">
                  <c:v>0.28815072631134347</c:v>
                </c:pt>
                <c:pt idx="4">
                  <c:v>0.19656763266366592</c:v>
                </c:pt>
                <c:pt idx="5">
                  <c:v>7.1598551474392133E-2</c:v>
                </c:pt>
                <c:pt idx="6">
                  <c:v>0.34011219444176294</c:v>
                </c:pt>
                <c:pt idx="7">
                  <c:v>2.6732806767296134E-2</c:v>
                </c:pt>
                <c:pt idx="8">
                  <c:v>0.18119540836521969</c:v>
                </c:pt>
                <c:pt idx="9">
                  <c:v>0.32162761338793605</c:v>
                </c:pt>
                <c:pt idx="10">
                  <c:v>1.6284417549167929E-2</c:v>
                </c:pt>
                <c:pt idx="11">
                  <c:v>0.20682629355484472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54-450D-BC85-4DE1ADAF94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3112559"/>
        <c:axId val="1803114479"/>
      </c:barChart>
      <c:catAx>
        <c:axId val="18031125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3114479"/>
        <c:crosses val="autoZero"/>
        <c:auto val="1"/>
        <c:lblAlgn val="ctr"/>
        <c:lblOffset val="100"/>
        <c:noMultiLvlLbl val="0"/>
      </c:catAx>
      <c:valAx>
        <c:axId val="180311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3112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</a:t>
            </a:r>
            <a:r>
              <a:rPr lang="en-US" baseline="0"/>
              <a:t> 340B Performance</a:t>
            </a:r>
            <a:endParaRPr lang="en-US"/>
          </a:p>
        </c:rich>
      </c:tx>
      <c:layout>
        <c:manualLayout>
          <c:xMode val="edge"/>
          <c:yMode val="edge"/>
          <c:x val="0.2876456692913385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'Charts - Key'!$H$3</c:f>
              <c:strCache>
                <c:ptCount val="1"/>
                <c:pt idx="0">
                  <c:v>Gross Profit %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'Charts - Key'!$C$4:$C$15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'Charts - Key'!$H$4:$H$15</c:f>
              <c:numCache>
                <c:formatCode>0%</c:formatCode>
                <c:ptCount val="12"/>
                <c:pt idx="0">
                  <c:v>8.1693748091862001E-2</c:v>
                </c:pt>
                <c:pt idx="1">
                  <c:v>8.256686925151939E-2</c:v>
                </c:pt>
                <c:pt idx="2">
                  <c:v>0.15595480154191554</c:v>
                </c:pt>
                <c:pt idx="3">
                  <c:v>0.28815072631134347</c:v>
                </c:pt>
                <c:pt idx="4">
                  <c:v>0.19656763266366592</c:v>
                </c:pt>
                <c:pt idx="5">
                  <c:v>7.1598551474392133E-2</c:v>
                </c:pt>
                <c:pt idx="6">
                  <c:v>0.34011219444176294</c:v>
                </c:pt>
                <c:pt idx="7">
                  <c:v>2.6732806767296134E-2</c:v>
                </c:pt>
                <c:pt idx="8">
                  <c:v>0.18119540836521969</c:v>
                </c:pt>
                <c:pt idx="9">
                  <c:v>0.32162761338793605</c:v>
                </c:pt>
                <c:pt idx="10">
                  <c:v>1.6284417549167929E-2</c:v>
                </c:pt>
                <c:pt idx="11">
                  <c:v>0.20682629355484472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A3D-4724-A310-23B41108C0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3112559"/>
        <c:axId val="180311447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'Charts - Key'!$D$3</c15:sqref>
                        </c15:formulaRef>
                      </c:ext>
                    </c:extLst>
                    <c:strCache>
                      <c:ptCount val="1"/>
                      <c:pt idx="0">
                        <c:v>340B Revenues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'Charts - Key'!$C$4:$C$15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'Charts - Key'!$D$4:$D$15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117916</c:v>
                      </c:pt>
                      <c:pt idx="1">
                        <c:v>123076</c:v>
                      </c:pt>
                      <c:pt idx="2">
                        <c:v>188856</c:v>
                      </c:pt>
                      <c:pt idx="3">
                        <c:v>187041</c:v>
                      </c:pt>
                      <c:pt idx="4">
                        <c:v>142409</c:v>
                      </c:pt>
                      <c:pt idx="5">
                        <c:v>125645</c:v>
                      </c:pt>
                      <c:pt idx="6">
                        <c:v>186462</c:v>
                      </c:pt>
                      <c:pt idx="7">
                        <c:v>140913</c:v>
                      </c:pt>
                      <c:pt idx="8">
                        <c:v>189475</c:v>
                      </c:pt>
                      <c:pt idx="9">
                        <c:v>194862</c:v>
                      </c:pt>
                      <c:pt idx="10">
                        <c:v>165250</c:v>
                      </c:pt>
                      <c:pt idx="11">
                        <c:v>140369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A3D-4724-A310-23B41108C053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Key'!$E$3</c15:sqref>
                        </c15:formulaRef>
                      </c:ext>
                    </c:extLst>
                    <c:strCache>
                      <c:ptCount val="1"/>
                      <c:pt idx="0">
                        <c:v>340B Expenses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Key'!$C$4:$C$15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Key'!$E$4:$E$15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102387</c:v>
                      </c:pt>
                      <c:pt idx="1">
                        <c:v>106760</c:v>
                      </c:pt>
                      <c:pt idx="2">
                        <c:v>149960</c:v>
                      </c:pt>
                      <c:pt idx="3">
                        <c:v>123793</c:v>
                      </c:pt>
                      <c:pt idx="4">
                        <c:v>107296</c:v>
                      </c:pt>
                      <c:pt idx="5">
                        <c:v>110367</c:v>
                      </c:pt>
                      <c:pt idx="6">
                        <c:v>113721</c:v>
                      </c:pt>
                      <c:pt idx="7">
                        <c:v>130100</c:v>
                      </c:pt>
                      <c:pt idx="8">
                        <c:v>145669</c:v>
                      </c:pt>
                      <c:pt idx="9">
                        <c:v>122446</c:v>
                      </c:pt>
                      <c:pt idx="10">
                        <c:v>154296</c:v>
                      </c:pt>
                      <c:pt idx="11">
                        <c:v>104319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A3D-4724-A310-23B41108C053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Key'!$F$3</c15:sqref>
                        </c15:formulaRef>
                      </c:ext>
                    </c:extLst>
                    <c:strCache>
                      <c:ptCount val="1"/>
                      <c:pt idx="0">
                        <c:v>340B Fees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Key'!$C$4:$C$15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Key'!$F$4:$F$15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5896</c:v>
                      </c:pt>
                      <c:pt idx="1">
                        <c:v>6154</c:v>
                      </c:pt>
                      <c:pt idx="2">
                        <c:v>9443</c:v>
                      </c:pt>
                      <c:pt idx="3">
                        <c:v>9352</c:v>
                      </c:pt>
                      <c:pt idx="4">
                        <c:v>7120</c:v>
                      </c:pt>
                      <c:pt idx="5">
                        <c:v>6282</c:v>
                      </c:pt>
                      <c:pt idx="6">
                        <c:v>9323</c:v>
                      </c:pt>
                      <c:pt idx="7">
                        <c:v>7046</c:v>
                      </c:pt>
                      <c:pt idx="8">
                        <c:v>9474</c:v>
                      </c:pt>
                      <c:pt idx="9">
                        <c:v>9743</c:v>
                      </c:pt>
                      <c:pt idx="10">
                        <c:v>8263</c:v>
                      </c:pt>
                      <c:pt idx="11">
                        <c:v>7018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A3D-4724-A310-23B41108C053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Key'!$G$3</c15:sqref>
                        </c15:formulaRef>
                      </c:ext>
                    </c:extLst>
                    <c:strCache>
                      <c:ptCount val="1"/>
                      <c:pt idx="0">
                        <c:v>Gross Profit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Key'!$C$4:$C$15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'Charts - Key'!$G$4:$G$15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9633</c:v>
                      </c:pt>
                      <c:pt idx="1">
                        <c:v>10162</c:v>
                      </c:pt>
                      <c:pt idx="2">
                        <c:v>29453</c:v>
                      </c:pt>
                      <c:pt idx="3">
                        <c:v>53896</c:v>
                      </c:pt>
                      <c:pt idx="4">
                        <c:v>27993</c:v>
                      </c:pt>
                      <c:pt idx="5">
                        <c:v>8996</c:v>
                      </c:pt>
                      <c:pt idx="6">
                        <c:v>63418</c:v>
                      </c:pt>
                      <c:pt idx="7">
                        <c:v>3767</c:v>
                      </c:pt>
                      <c:pt idx="8">
                        <c:v>34332</c:v>
                      </c:pt>
                      <c:pt idx="9">
                        <c:v>62673</c:v>
                      </c:pt>
                      <c:pt idx="10">
                        <c:v>2691</c:v>
                      </c:pt>
                      <c:pt idx="11">
                        <c:v>29032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A3D-4724-A310-23B41108C053}"/>
                  </c:ext>
                </c:extLst>
              </c15:ser>
            </c15:filteredBarSeries>
          </c:ext>
        </c:extLst>
      </c:barChart>
      <c:catAx>
        <c:axId val="18031125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3114479"/>
        <c:crosses val="autoZero"/>
        <c:auto val="1"/>
        <c:lblAlgn val="ctr"/>
        <c:lblOffset val="100"/>
        <c:noMultiLvlLbl val="0"/>
      </c:catAx>
      <c:valAx>
        <c:axId val="180311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3112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370010</xdr:colOff>
      <xdr:row>2</xdr:row>
      <xdr:rowOff>5861</xdr:rowOff>
    </xdr:from>
    <xdr:to>
      <xdr:col>12</xdr:col>
      <xdr:colOff>487241</xdr:colOff>
      <xdr:row>16</xdr:row>
      <xdr:rowOff>82061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55B524-200B-ED1F-B4B2-55C53D3189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373673</xdr:colOff>
      <xdr:row>17</xdr:row>
      <xdr:rowOff>7327</xdr:rowOff>
    </xdr:from>
    <xdr:to>
      <xdr:col>12</xdr:col>
      <xdr:colOff>490904</xdr:colOff>
      <xdr:row>31</xdr:row>
      <xdr:rowOff>83527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604108E-43F6-42E7-A003-DFE288FFBD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</xdr:row>
          <xdr:rowOff>38100</xdr:rowOff>
        </xdr:from>
        <xdr:to>
          <xdr:col>21</xdr:col>
          <xdr:colOff>352425</xdr:colOff>
          <xdr:row>40</xdr:row>
          <xdr:rowOff>152400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mis, Jared" refreshedDate="46122.448072453706" createdVersion="8" refreshedVersion="8" minRefreshableVersion="3" recordCount="50" xr:uid="{124949CE-75AC-4AAD-8140-34E79624BEF3}">
  <cacheSource type="worksheet">
    <worksheetSource ref="K2:R52" sheet="Formulas and Pivots - Key"/>
  </cacheSource>
  <cacheFields count="8">
    <cacheField name="Patient" numFmtId="0">
      <sharedItems/>
    </cacheField>
    <cacheField name="Admit Date" numFmtId="14">
      <sharedItems containsSemiMixedTypes="0" containsNonDate="0" containsDate="1" containsString="0" minDate="2025-01-06T00:00:00" maxDate="2025-12-11T00:00:00"/>
    </cacheField>
    <cacheField name="Discharge Date" numFmtId="14">
      <sharedItems containsNonDate="0" containsDate="1" containsString="0" containsBlank="1" minDate="2025-01-08T00:00:00" maxDate="2025-12-11T00:00:00"/>
    </cacheField>
    <cacheField name="Aging Days" numFmtId="0">
      <sharedItems containsMixedTypes="1" containsNumber="1" containsInteger="1" minValue="21" maxValue="357"/>
    </cacheField>
    <cacheField name="Aging Bucket" numFmtId="0">
      <sharedItems count="6">
        <s v="121+"/>
        <s v="In-House"/>
        <s v="61-90"/>
        <s v="31-60"/>
        <s v="0-30"/>
        <s v="91-120"/>
      </sharedItems>
    </cacheField>
    <cacheField name="Patient Type" numFmtId="0">
      <sharedItems/>
    </cacheField>
    <cacheField name="Current Payer" numFmtId="0">
      <sharedItems count="5">
        <s v="Medicare"/>
        <s v="Blue Cross Blue Shield"/>
        <s v="Self Pay"/>
        <s v="Commercial"/>
        <s v="Medicaid"/>
      </sharedItems>
    </cacheField>
    <cacheField name="Balance" numFmtId="164">
      <sharedItems containsSemiMixedTypes="0" containsString="0" containsNumber="1" minValue="2241.5700000000002" maxValue="9904.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s v="Patient 1"/>
    <d v="2025-07-09T00:00:00"/>
    <d v="2025-08-01T00:00:00"/>
    <n v="152"/>
    <x v="0"/>
    <s v="Inpatient"/>
    <x v="0"/>
    <n v="9520.61"/>
  </r>
  <r>
    <s v="Patient 2"/>
    <d v="2025-07-04T00:00:00"/>
    <d v="2025-07-13T00:00:00"/>
    <n v="171"/>
    <x v="0"/>
    <s v="Outpatient"/>
    <x v="1"/>
    <n v="4797.99"/>
  </r>
  <r>
    <s v="Patient 3"/>
    <d v="2025-11-28T00:00:00"/>
    <m/>
    <s v=""/>
    <x v="1"/>
    <s v="Inpatient"/>
    <x v="2"/>
    <n v="9025.0400000000009"/>
  </r>
  <r>
    <s v="Patient 4"/>
    <d v="2025-10-01T00:00:00"/>
    <d v="2025-10-17T00:00:00"/>
    <n v="75"/>
    <x v="2"/>
    <s v="Outpatient"/>
    <x v="3"/>
    <n v="7084.16"/>
  </r>
  <r>
    <s v="Patient 5"/>
    <d v="2025-07-24T00:00:00"/>
    <d v="2025-08-10T00:00:00"/>
    <n v="143"/>
    <x v="0"/>
    <s v="Inpatient"/>
    <x v="4"/>
    <n v="6583.24"/>
  </r>
  <r>
    <s v="Patient 6"/>
    <d v="2025-02-28T00:00:00"/>
    <d v="2025-03-24T00:00:00"/>
    <n v="282"/>
    <x v="0"/>
    <s v="Outpatient"/>
    <x v="0"/>
    <n v="3333.16"/>
  </r>
  <r>
    <s v="Patient 7"/>
    <d v="2025-06-10T00:00:00"/>
    <d v="2025-06-24T00:00:00"/>
    <n v="190"/>
    <x v="0"/>
    <s v="Inpatient"/>
    <x v="1"/>
    <n v="9420.6299999999992"/>
  </r>
  <r>
    <s v="Patient 8"/>
    <d v="2025-09-09T00:00:00"/>
    <d v="2025-10-04T00:00:00"/>
    <n v="88"/>
    <x v="2"/>
    <s v="Outpatient"/>
    <x v="2"/>
    <n v="8862.7000000000007"/>
  </r>
  <r>
    <s v="Patient 9"/>
    <d v="2025-08-08T00:00:00"/>
    <d v="2025-08-12T00:00:00"/>
    <n v="141"/>
    <x v="0"/>
    <s v="Inpatient"/>
    <x v="3"/>
    <n v="5982.94"/>
  </r>
  <r>
    <s v="Patient 10"/>
    <d v="2025-01-07T00:00:00"/>
    <d v="2025-01-08T00:00:00"/>
    <n v="357"/>
    <x v="0"/>
    <s v="Outpatient"/>
    <x v="4"/>
    <n v="4601.63"/>
  </r>
  <r>
    <s v="Patient 11"/>
    <d v="2025-08-08T00:00:00"/>
    <d v="2025-08-23T00:00:00"/>
    <n v="130"/>
    <x v="0"/>
    <s v="Inpatient"/>
    <x v="0"/>
    <n v="3245.51"/>
  </r>
  <r>
    <s v="Patient 12"/>
    <d v="2025-08-17T00:00:00"/>
    <d v="2025-08-22T00:00:00"/>
    <n v="131"/>
    <x v="0"/>
    <s v="Outpatient"/>
    <x v="1"/>
    <n v="7618.55"/>
  </r>
  <r>
    <s v="Patient 13"/>
    <d v="2025-04-28T00:00:00"/>
    <d v="2025-05-08T00:00:00"/>
    <n v="237"/>
    <x v="0"/>
    <s v="Inpatient"/>
    <x v="2"/>
    <n v="4794.21"/>
  </r>
  <r>
    <s v="Patient 14"/>
    <d v="2025-11-27T00:00:00"/>
    <m/>
    <s v=""/>
    <x v="1"/>
    <s v="Outpatient"/>
    <x v="3"/>
    <n v="7499.19"/>
  </r>
  <r>
    <s v="Patient 15"/>
    <d v="2025-09-24T00:00:00"/>
    <d v="2025-10-21T00:00:00"/>
    <n v="71"/>
    <x v="2"/>
    <s v="Inpatient"/>
    <x v="4"/>
    <n v="6907.69"/>
  </r>
  <r>
    <s v="Patient 16"/>
    <d v="2025-08-22T00:00:00"/>
    <d v="2025-08-27T00:00:00"/>
    <n v="126"/>
    <x v="0"/>
    <s v="Outpatient"/>
    <x v="0"/>
    <n v="7632.71"/>
  </r>
  <r>
    <s v="Patient 17"/>
    <d v="2025-10-24T00:00:00"/>
    <d v="2025-11-13T00:00:00"/>
    <n v="48"/>
    <x v="3"/>
    <s v="Inpatient"/>
    <x v="1"/>
    <n v="8192.69"/>
  </r>
  <r>
    <s v="Patient 18"/>
    <d v="2025-06-02T00:00:00"/>
    <d v="2025-06-28T00:00:00"/>
    <n v="186"/>
    <x v="0"/>
    <s v="Outpatient"/>
    <x v="2"/>
    <n v="6388.89"/>
  </r>
  <r>
    <s v="Patient 19"/>
    <d v="2025-05-06T00:00:00"/>
    <d v="2025-06-05T00:00:00"/>
    <n v="209"/>
    <x v="0"/>
    <s v="Inpatient"/>
    <x v="3"/>
    <n v="2620.46"/>
  </r>
  <r>
    <s v="Patient 20"/>
    <d v="2025-05-04T00:00:00"/>
    <d v="2025-05-08T00:00:00"/>
    <n v="237"/>
    <x v="0"/>
    <s v="Outpatient"/>
    <x v="4"/>
    <n v="7597.69"/>
  </r>
  <r>
    <s v="Patient 21"/>
    <d v="2025-04-21T00:00:00"/>
    <d v="2025-05-02T00:00:00"/>
    <n v="243"/>
    <x v="0"/>
    <s v="Inpatient"/>
    <x v="0"/>
    <n v="6845.45"/>
  </r>
  <r>
    <s v="Patient 22"/>
    <d v="2025-01-06T00:00:00"/>
    <d v="2025-01-14T00:00:00"/>
    <n v="351"/>
    <x v="0"/>
    <s v="Outpatient"/>
    <x v="1"/>
    <n v="3880.78"/>
  </r>
  <r>
    <s v="Patient 23"/>
    <d v="2025-12-10T00:00:00"/>
    <m/>
    <s v=""/>
    <x v="1"/>
    <s v="Inpatient"/>
    <x v="2"/>
    <n v="7386.29"/>
  </r>
  <r>
    <s v="Patient 24"/>
    <d v="2025-03-01T00:00:00"/>
    <d v="2025-03-02T00:00:00"/>
    <n v="304"/>
    <x v="0"/>
    <s v="Outpatient"/>
    <x v="3"/>
    <n v="4738.66"/>
  </r>
  <r>
    <s v="Patient 25"/>
    <d v="2025-07-19T00:00:00"/>
    <d v="2025-08-14T00:00:00"/>
    <n v="139"/>
    <x v="0"/>
    <s v="Inpatient"/>
    <x v="4"/>
    <n v="9904.17"/>
  </r>
  <r>
    <s v="Patient 26"/>
    <d v="2025-01-31T00:00:00"/>
    <d v="2025-02-08T00:00:00"/>
    <n v="326"/>
    <x v="0"/>
    <s v="Outpatient"/>
    <x v="0"/>
    <n v="6325.84"/>
  </r>
  <r>
    <s v="Patient 27"/>
    <d v="2025-12-02T00:00:00"/>
    <d v="2025-12-05T00:00:00"/>
    <n v="26"/>
    <x v="4"/>
    <s v="Inpatient"/>
    <x v="1"/>
    <n v="4545.67"/>
  </r>
  <r>
    <s v="Patient 28"/>
    <d v="2025-02-12T00:00:00"/>
    <d v="2025-03-10T00:00:00"/>
    <n v="296"/>
    <x v="0"/>
    <s v="Outpatient"/>
    <x v="2"/>
    <n v="7029.19"/>
  </r>
  <r>
    <s v="Patient 29"/>
    <d v="2025-09-30T00:00:00"/>
    <d v="2025-10-23T00:00:00"/>
    <n v="69"/>
    <x v="2"/>
    <s v="Inpatient"/>
    <x v="3"/>
    <n v="6523.08"/>
  </r>
  <r>
    <s v="Patient 30"/>
    <d v="2025-12-09T00:00:00"/>
    <d v="2025-12-10T00:00:00"/>
    <n v="21"/>
    <x v="4"/>
    <s v="Outpatient"/>
    <x v="4"/>
    <n v="5314.04"/>
  </r>
  <r>
    <s v="Patient 31"/>
    <d v="2025-06-26T00:00:00"/>
    <d v="2025-07-14T00:00:00"/>
    <n v="170"/>
    <x v="0"/>
    <s v="Inpatient"/>
    <x v="0"/>
    <n v="6544.97"/>
  </r>
  <r>
    <s v="Patient 32"/>
    <d v="2025-04-28T00:00:00"/>
    <d v="2025-05-02T00:00:00"/>
    <n v="243"/>
    <x v="0"/>
    <s v="Outpatient"/>
    <x v="1"/>
    <n v="4108.12"/>
  </r>
  <r>
    <s v="Patient 33"/>
    <d v="2025-09-30T00:00:00"/>
    <d v="2025-10-18T00:00:00"/>
    <n v="74"/>
    <x v="2"/>
    <s v="Inpatient"/>
    <x v="2"/>
    <n v="5574.06"/>
  </r>
  <r>
    <s v="Patient 34"/>
    <d v="2025-03-10T00:00:00"/>
    <d v="2025-04-02T00:00:00"/>
    <n v="273"/>
    <x v="0"/>
    <s v="Outpatient"/>
    <x v="3"/>
    <n v="2241.5700000000002"/>
  </r>
  <r>
    <s v="Patient 35"/>
    <d v="2025-07-26T00:00:00"/>
    <d v="2025-07-28T00:00:00"/>
    <n v="156"/>
    <x v="0"/>
    <s v="Inpatient"/>
    <x v="4"/>
    <n v="9455.56"/>
  </r>
  <r>
    <s v="Patient 36"/>
    <d v="2025-10-23T00:00:00"/>
    <d v="2025-11-11T00:00:00"/>
    <n v="50"/>
    <x v="3"/>
    <s v="Outpatient"/>
    <x v="0"/>
    <n v="4633.03"/>
  </r>
  <r>
    <s v="Patient 37"/>
    <d v="2025-09-20T00:00:00"/>
    <d v="2025-09-21T00:00:00"/>
    <n v="101"/>
    <x v="5"/>
    <s v="Inpatient"/>
    <x v="1"/>
    <n v="7713.12"/>
  </r>
  <r>
    <s v="Patient 38"/>
    <d v="2025-11-25T00:00:00"/>
    <m/>
    <s v=""/>
    <x v="1"/>
    <s v="Outpatient"/>
    <x v="2"/>
    <n v="2610.4899999999998"/>
  </r>
  <r>
    <s v="Patient 39"/>
    <d v="2025-02-28T00:00:00"/>
    <d v="2025-03-15T00:00:00"/>
    <n v="291"/>
    <x v="0"/>
    <s v="Inpatient"/>
    <x v="3"/>
    <n v="8765"/>
  </r>
  <r>
    <s v="Patient 40"/>
    <d v="2025-09-06T00:00:00"/>
    <d v="2025-09-25T00:00:00"/>
    <n v="97"/>
    <x v="5"/>
    <s v="Outpatient"/>
    <x v="4"/>
    <n v="8177.93"/>
  </r>
  <r>
    <s v="Patient 41"/>
    <d v="2025-02-05T00:00:00"/>
    <d v="2025-02-22T00:00:00"/>
    <n v="312"/>
    <x v="0"/>
    <s v="Inpatient"/>
    <x v="0"/>
    <n v="8889.92"/>
  </r>
  <r>
    <s v="Patient 42"/>
    <d v="2025-07-13T00:00:00"/>
    <d v="2025-08-05T00:00:00"/>
    <n v="148"/>
    <x v="0"/>
    <s v="Outpatient"/>
    <x v="1"/>
    <n v="8208.8799999999992"/>
  </r>
  <r>
    <s v="Patient 43"/>
    <d v="2025-07-24T00:00:00"/>
    <d v="2025-07-28T00:00:00"/>
    <n v="156"/>
    <x v="0"/>
    <s v="Inpatient"/>
    <x v="2"/>
    <n v="7030"/>
  </r>
  <r>
    <s v="Patient 44"/>
    <d v="2025-10-01T00:00:00"/>
    <d v="2025-10-16T00:00:00"/>
    <n v="76"/>
    <x v="2"/>
    <s v="Outpatient"/>
    <x v="3"/>
    <n v="8104.42"/>
  </r>
  <r>
    <s v="Patient 45"/>
    <d v="2025-04-10T00:00:00"/>
    <d v="2025-04-27T00:00:00"/>
    <n v="248"/>
    <x v="0"/>
    <s v="Inpatient"/>
    <x v="4"/>
    <n v="9869.74"/>
  </r>
  <r>
    <s v="Patient 46"/>
    <d v="2025-03-14T00:00:00"/>
    <d v="2025-03-17T00:00:00"/>
    <n v="289"/>
    <x v="0"/>
    <s v="Outpatient"/>
    <x v="0"/>
    <n v="5359.08"/>
  </r>
  <r>
    <s v="Patient 47"/>
    <d v="2025-06-07T00:00:00"/>
    <d v="2025-07-06T00:00:00"/>
    <n v="178"/>
    <x v="0"/>
    <s v="Inpatient"/>
    <x v="1"/>
    <n v="4202"/>
  </r>
  <r>
    <s v="Patient 48"/>
    <d v="2025-05-03T00:00:00"/>
    <d v="2025-05-30T00:00:00"/>
    <n v="215"/>
    <x v="0"/>
    <s v="Outpatient"/>
    <x v="2"/>
    <n v="8459.06"/>
  </r>
  <r>
    <s v="Patient 49"/>
    <d v="2025-01-07T00:00:00"/>
    <d v="2025-01-31T00:00:00"/>
    <n v="334"/>
    <x v="0"/>
    <s v="Inpatient"/>
    <x v="3"/>
    <n v="5800.88"/>
  </r>
  <r>
    <s v="Patient 50"/>
    <d v="2025-08-22T00:00:00"/>
    <d v="2025-08-26T00:00:00"/>
    <n v="127"/>
    <x v="0"/>
    <s v="Outpatient"/>
    <x v="4"/>
    <n v="5195.60999999999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0768FC-03C5-4527-AC69-0918C9C8BE60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B28:I35" firstHeaderRow="1" firstDataRow="2" firstDataCol="1"/>
  <pivotFields count="8">
    <pivotField showAll="0"/>
    <pivotField numFmtId="14" showAll="0"/>
    <pivotField showAll="0"/>
    <pivotField showAll="0"/>
    <pivotField axis="axisCol" showAll="0">
      <items count="7">
        <item x="1"/>
        <item x="4"/>
        <item x="3"/>
        <item x="2"/>
        <item x="5"/>
        <item x="0"/>
        <item t="default"/>
      </items>
    </pivotField>
    <pivotField showAll="0"/>
    <pivotField axis="axisRow" showAll="0">
      <items count="6">
        <item x="1"/>
        <item x="3"/>
        <item x="4"/>
        <item x="0"/>
        <item x="2"/>
        <item t="default"/>
      </items>
    </pivotField>
    <pivotField dataField="1" numFmtId="164"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um of Balance" fld="7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03D7-B585-4DD5-BA2D-4B93EB703C2C}">
  <dimension ref="B1:R54"/>
  <sheetViews>
    <sheetView showGridLines="0" tabSelected="1" workbookViewId="0"/>
  </sheetViews>
  <sheetFormatPr defaultRowHeight="15" x14ac:dyDescent="0.25"/>
  <cols>
    <col min="2" max="2" width="20.7109375" bestFit="1" customWidth="1"/>
    <col min="3" max="3" width="26.5703125" bestFit="1" customWidth="1"/>
    <col min="4" max="4" width="16.5703125" customWidth="1"/>
    <col min="5" max="7" width="10.5703125" bestFit="1" customWidth="1"/>
    <col min="8" max="8" width="13.140625" bestFit="1" customWidth="1"/>
    <col min="9" max="9" width="11.5703125" bestFit="1" customWidth="1"/>
    <col min="11" max="11" width="12" bestFit="1" customWidth="1"/>
    <col min="12" max="12" width="15.5703125" bestFit="1" customWidth="1"/>
    <col min="13" max="13" width="19.42578125" bestFit="1" customWidth="1"/>
    <col min="14" max="14" width="15.28515625" bestFit="1" customWidth="1"/>
    <col min="15" max="15" width="17" bestFit="1" customWidth="1"/>
    <col min="16" max="16" width="16.7109375" bestFit="1" customWidth="1"/>
    <col min="17" max="17" width="20.7109375" bestFit="1" customWidth="1"/>
    <col min="18" max="18" width="12.5703125" bestFit="1" customWidth="1"/>
    <col min="19" max="19" width="16.7109375" bestFit="1" customWidth="1"/>
    <col min="21" max="21" width="20.7109375" bestFit="1" customWidth="1"/>
    <col min="22" max="22" width="16.85546875" bestFit="1" customWidth="1"/>
    <col min="23" max="23" width="9.5703125" bestFit="1" customWidth="1"/>
    <col min="24" max="26" width="10.5703125" bestFit="1" customWidth="1"/>
    <col min="27" max="27" width="13.140625" bestFit="1" customWidth="1"/>
    <col min="28" max="28" width="11.5703125" bestFit="1" customWidth="1"/>
  </cols>
  <sheetData>
    <row r="1" spans="2:18" ht="15.75" thickBot="1" x14ac:dyDescent="0.3">
      <c r="B1" s="27" t="s">
        <v>79</v>
      </c>
      <c r="C1" s="28"/>
      <c r="D1" s="29"/>
      <c r="E1" s="4"/>
      <c r="F1" s="4"/>
      <c r="G1" s="4"/>
      <c r="H1" s="4"/>
      <c r="M1" s="4" t="s">
        <v>72</v>
      </c>
      <c r="N1" s="26">
        <v>46022</v>
      </c>
    </row>
    <row r="2" spans="2:18" x14ac:dyDescent="0.25">
      <c r="K2" s="1" t="s">
        <v>53</v>
      </c>
      <c r="L2" s="1" t="s">
        <v>54</v>
      </c>
      <c r="M2" s="1" t="s">
        <v>55</v>
      </c>
      <c r="N2" s="1" t="s">
        <v>73</v>
      </c>
      <c r="O2" s="1" t="s">
        <v>63</v>
      </c>
      <c r="P2" s="1" t="s">
        <v>58</v>
      </c>
      <c r="Q2" s="1" t="s">
        <v>80</v>
      </c>
      <c r="R2" s="1" t="s">
        <v>56</v>
      </c>
    </row>
    <row r="3" spans="2:18" x14ac:dyDescent="0.25">
      <c r="B3" t="s">
        <v>88</v>
      </c>
      <c r="C3" s="23"/>
      <c r="D3" t="s">
        <v>75</v>
      </c>
      <c r="K3" t="s">
        <v>4</v>
      </c>
      <c r="L3" s="2">
        <v>45842</v>
      </c>
      <c r="M3" s="2">
        <v>45851</v>
      </c>
      <c r="N3" s="21"/>
      <c r="O3" s="21"/>
      <c r="P3" t="s">
        <v>60</v>
      </c>
      <c r="Q3" t="s">
        <v>61</v>
      </c>
      <c r="R3" s="5">
        <v>4797.99</v>
      </c>
    </row>
    <row r="4" spans="2:18" x14ac:dyDescent="0.25">
      <c r="B4" t="s">
        <v>89</v>
      </c>
      <c r="C4" s="23"/>
      <c r="D4" t="s">
        <v>74</v>
      </c>
      <c r="K4" t="s">
        <v>9</v>
      </c>
      <c r="L4" s="2">
        <v>45818</v>
      </c>
      <c r="M4" s="2">
        <v>45832</v>
      </c>
      <c r="N4" s="21"/>
      <c r="O4" s="21"/>
      <c r="P4" t="s">
        <v>59</v>
      </c>
      <c r="Q4" t="s">
        <v>61</v>
      </c>
      <c r="R4" s="5">
        <v>9420.6299999999992</v>
      </c>
    </row>
    <row r="5" spans="2:18" x14ac:dyDescent="0.25">
      <c r="B5" t="s">
        <v>0</v>
      </c>
      <c r="C5" s="21"/>
      <c r="D5" t="s">
        <v>76</v>
      </c>
      <c r="K5" t="s">
        <v>14</v>
      </c>
      <c r="L5" s="2">
        <v>45886</v>
      </c>
      <c r="M5" s="2">
        <v>45891</v>
      </c>
      <c r="N5" s="21"/>
      <c r="O5" s="21"/>
      <c r="P5" t="s">
        <v>60</v>
      </c>
      <c r="Q5" t="s">
        <v>61</v>
      </c>
      <c r="R5" s="5">
        <v>7618.55</v>
      </c>
    </row>
    <row r="6" spans="2:18" x14ac:dyDescent="0.25">
      <c r="B6" t="s">
        <v>90</v>
      </c>
      <c r="C6" s="21"/>
      <c r="D6" t="s">
        <v>77</v>
      </c>
      <c r="K6" t="s">
        <v>19</v>
      </c>
      <c r="L6" s="2">
        <v>45954</v>
      </c>
      <c r="M6" s="2">
        <v>45974</v>
      </c>
      <c r="N6" s="21"/>
      <c r="O6" s="21"/>
      <c r="P6" t="s">
        <v>59</v>
      </c>
      <c r="Q6" t="s">
        <v>61</v>
      </c>
      <c r="R6" s="5">
        <v>8192.69</v>
      </c>
    </row>
    <row r="7" spans="2:18" x14ac:dyDescent="0.25">
      <c r="B7" t="s">
        <v>91</v>
      </c>
      <c r="C7" s="21"/>
      <c r="D7" t="s">
        <v>78</v>
      </c>
      <c r="K7" t="s">
        <v>24</v>
      </c>
      <c r="L7" s="2">
        <v>45663</v>
      </c>
      <c r="M7" s="2">
        <v>45671</v>
      </c>
      <c r="N7" s="21"/>
      <c r="O7" s="21"/>
      <c r="P7" t="s">
        <v>60</v>
      </c>
      <c r="Q7" t="s">
        <v>61</v>
      </c>
      <c r="R7" s="5">
        <v>3880.78</v>
      </c>
    </row>
    <row r="8" spans="2:18" x14ac:dyDescent="0.25">
      <c r="B8" t="s">
        <v>92</v>
      </c>
      <c r="C8" s="23"/>
      <c r="D8" t="s">
        <v>93</v>
      </c>
      <c r="K8" t="s">
        <v>29</v>
      </c>
      <c r="L8" s="2">
        <v>45993</v>
      </c>
      <c r="M8" s="2">
        <v>45996</v>
      </c>
      <c r="N8" s="21"/>
      <c r="O8" s="21"/>
      <c r="P8" t="s">
        <v>59</v>
      </c>
      <c r="Q8" t="s">
        <v>61</v>
      </c>
      <c r="R8" s="5">
        <v>4545.67</v>
      </c>
    </row>
    <row r="9" spans="2:18" x14ac:dyDescent="0.25">
      <c r="B9" t="s">
        <v>121</v>
      </c>
      <c r="C9" s="23"/>
      <c r="D9" t="s">
        <v>445</v>
      </c>
      <c r="K9" t="s">
        <v>34</v>
      </c>
      <c r="L9" s="2">
        <v>45775</v>
      </c>
      <c r="M9" s="2">
        <v>45779</v>
      </c>
      <c r="N9" s="21"/>
      <c r="O9" s="21"/>
      <c r="P9" t="s">
        <v>60</v>
      </c>
      <c r="Q9" t="s">
        <v>61</v>
      </c>
      <c r="R9" s="5">
        <v>4108.12</v>
      </c>
    </row>
    <row r="10" spans="2:18" x14ac:dyDescent="0.25">
      <c r="K10" t="s">
        <v>39</v>
      </c>
      <c r="L10" s="2">
        <v>45920</v>
      </c>
      <c r="M10" s="2">
        <v>45921</v>
      </c>
      <c r="N10" s="21"/>
      <c r="O10" s="21"/>
      <c r="P10" t="s">
        <v>59</v>
      </c>
      <c r="Q10" t="s">
        <v>61</v>
      </c>
      <c r="R10" s="5">
        <v>7713.12</v>
      </c>
    </row>
    <row r="11" spans="2:18" x14ac:dyDescent="0.25">
      <c r="K11" t="s">
        <v>44</v>
      </c>
      <c r="L11" s="2">
        <v>45851</v>
      </c>
      <c r="M11" s="2">
        <v>45874</v>
      </c>
      <c r="N11" s="21"/>
      <c r="O11" s="21"/>
      <c r="P11" t="s">
        <v>60</v>
      </c>
      <c r="Q11" t="s">
        <v>61</v>
      </c>
      <c r="R11" s="5">
        <v>8208.8799999999992</v>
      </c>
    </row>
    <row r="12" spans="2:18" x14ac:dyDescent="0.25">
      <c r="K12" t="s">
        <v>49</v>
      </c>
      <c r="L12" s="2">
        <v>45815</v>
      </c>
      <c r="M12" s="2">
        <v>45844</v>
      </c>
      <c r="N12" s="21"/>
      <c r="O12" s="21"/>
      <c r="P12" t="s">
        <v>59</v>
      </c>
      <c r="Q12" t="s">
        <v>61</v>
      </c>
      <c r="R12" s="5">
        <v>4202</v>
      </c>
    </row>
    <row r="13" spans="2:18" x14ac:dyDescent="0.25">
      <c r="K13" t="s">
        <v>6</v>
      </c>
      <c r="L13" s="2">
        <v>45931</v>
      </c>
      <c r="M13" s="2">
        <v>45947</v>
      </c>
      <c r="N13" s="21"/>
      <c r="O13" s="21"/>
      <c r="P13" t="s">
        <v>60</v>
      </c>
      <c r="Q13" t="s">
        <v>64</v>
      </c>
      <c r="R13" s="5">
        <v>7084.16</v>
      </c>
    </row>
    <row r="14" spans="2:18" x14ac:dyDescent="0.25">
      <c r="K14" t="s">
        <v>11</v>
      </c>
      <c r="L14" s="2">
        <v>45877</v>
      </c>
      <c r="M14" s="2">
        <v>45881</v>
      </c>
      <c r="N14" s="21"/>
      <c r="O14" s="21"/>
      <c r="P14" t="s">
        <v>59</v>
      </c>
      <c r="Q14" t="s">
        <v>64</v>
      </c>
      <c r="R14" s="5">
        <v>5982.94</v>
      </c>
    </row>
    <row r="15" spans="2:18" ht="15.75" thickBot="1" x14ac:dyDescent="0.3">
      <c r="K15" t="s">
        <v>16</v>
      </c>
      <c r="L15" s="2">
        <v>45988</v>
      </c>
      <c r="M15" s="2"/>
      <c r="N15" s="21"/>
      <c r="O15" s="21"/>
      <c r="P15" t="s">
        <v>60</v>
      </c>
      <c r="Q15" t="s">
        <v>64</v>
      </c>
      <c r="R15" s="5">
        <v>7499.19</v>
      </c>
    </row>
    <row r="16" spans="2:18" ht="15.75" thickBot="1" x14ac:dyDescent="0.3">
      <c r="B16" s="27" t="s">
        <v>66</v>
      </c>
      <c r="C16" s="28"/>
      <c r="D16" s="29"/>
      <c r="K16" t="s">
        <v>21</v>
      </c>
      <c r="L16" s="2">
        <v>45783</v>
      </c>
      <c r="M16" s="2">
        <v>45813</v>
      </c>
      <c r="N16" s="21"/>
      <c r="O16" s="21"/>
      <c r="P16" t="s">
        <v>59</v>
      </c>
      <c r="Q16" t="s">
        <v>64</v>
      </c>
      <c r="R16" s="5">
        <v>2620.46</v>
      </c>
    </row>
    <row r="17" spans="2:18" x14ac:dyDescent="0.25">
      <c r="B17" s="4" t="s">
        <v>436</v>
      </c>
      <c r="C17" s="4" t="s">
        <v>437</v>
      </c>
      <c r="D17" s="4" t="s">
        <v>438</v>
      </c>
      <c r="K17" t="s">
        <v>26</v>
      </c>
      <c r="L17" s="2">
        <v>45717</v>
      </c>
      <c r="M17" s="2">
        <v>45718</v>
      </c>
      <c r="N17" s="21"/>
      <c r="O17" s="21"/>
      <c r="P17" t="s">
        <v>60</v>
      </c>
      <c r="Q17" t="s">
        <v>64</v>
      </c>
      <c r="R17" s="5">
        <v>4738.66</v>
      </c>
    </row>
    <row r="18" spans="2:18" x14ac:dyDescent="0.25">
      <c r="B18">
        <v>0</v>
      </c>
      <c r="C18">
        <v>30</v>
      </c>
      <c r="D18" t="s">
        <v>67</v>
      </c>
      <c r="K18" t="s">
        <v>31</v>
      </c>
      <c r="L18" s="2">
        <v>45930</v>
      </c>
      <c r="M18" s="2">
        <v>45953</v>
      </c>
      <c r="N18" s="21"/>
      <c r="O18" s="21"/>
      <c r="P18" t="s">
        <v>59</v>
      </c>
      <c r="Q18" t="s">
        <v>64</v>
      </c>
      <c r="R18" s="5">
        <v>6523.08</v>
      </c>
    </row>
    <row r="19" spans="2:18" x14ac:dyDescent="0.25">
      <c r="B19">
        <v>31</v>
      </c>
      <c r="C19">
        <v>60</v>
      </c>
      <c r="D19" t="s">
        <v>68</v>
      </c>
      <c r="K19" t="s">
        <v>36</v>
      </c>
      <c r="L19" s="2">
        <v>45726</v>
      </c>
      <c r="M19" s="2">
        <v>45749</v>
      </c>
      <c r="N19" s="21"/>
      <c r="O19" s="21"/>
      <c r="P19" t="s">
        <v>60</v>
      </c>
      <c r="Q19" t="s">
        <v>64</v>
      </c>
      <c r="R19" s="5">
        <v>2241.5700000000002</v>
      </c>
    </row>
    <row r="20" spans="2:18" x14ac:dyDescent="0.25">
      <c r="B20">
        <v>61</v>
      </c>
      <c r="C20">
        <v>90</v>
      </c>
      <c r="D20" t="s">
        <v>69</v>
      </c>
      <c r="K20" t="s">
        <v>41</v>
      </c>
      <c r="L20" s="2">
        <v>45716</v>
      </c>
      <c r="M20" s="2">
        <v>45731</v>
      </c>
      <c r="N20" s="21"/>
      <c r="O20" s="21"/>
      <c r="P20" t="s">
        <v>59</v>
      </c>
      <c r="Q20" t="s">
        <v>64</v>
      </c>
      <c r="R20" s="5">
        <v>8765</v>
      </c>
    </row>
    <row r="21" spans="2:18" x14ac:dyDescent="0.25">
      <c r="B21">
        <v>91</v>
      </c>
      <c r="C21">
        <v>120</v>
      </c>
      <c r="D21" t="s">
        <v>70</v>
      </c>
      <c r="K21" t="s">
        <v>46</v>
      </c>
      <c r="L21" s="2">
        <v>45931</v>
      </c>
      <c r="M21" s="2">
        <v>45946</v>
      </c>
      <c r="N21" s="21"/>
      <c r="O21" s="21"/>
      <c r="P21" t="s">
        <v>60</v>
      </c>
      <c r="Q21" t="s">
        <v>64</v>
      </c>
      <c r="R21" s="5">
        <v>8104.42</v>
      </c>
    </row>
    <row r="22" spans="2:18" x14ac:dyDescent="0.25">
      <c r="B22">
        <v>121</v>
      </c>
      <c r="D22" t="s">
        <v>71</v>
      </c>
      <c r="K22" t="s">
        <v>51</v>
      </c>
      <c r="L22" s="2">
        <v>45664</v>
      </c>
      <c r="M22" s="2">
        <v>45688</v>
      </c>
      <c r="N22" s="21"/>
      <c r="O22" s="21"/>
      <c r="P22" t="s">
        <v>59</v>
      </c>
      <c r="Q22" t="s">
        <v>64</v>
      </c>
      <c r="R22" s="5">
        <v>5800.88</v>
      </c>
    </row>
    <row r="23" spans="2:18" x14ac:dyDescent="0.25">
      <c r="K23" t="s">
        <v>7</v>
      </c>
      <c r="L23" s="2">
        <v>45862</v>
      </c>
      <c r="M23" s="2">
        <v>45879</v>
      </c>
      <c r="N23" s="21"/>
      <c r="O23" s="21"/>
      <c r="P23" t="s">
        <v>59</v>
      </c>
      <c r="Q23" t="s">
        <v>65</v>
      </c>
      <c r="R23" s="5">
        <v>6583.24</v>
      </c>
    </row>
    <row r="24" spans="2:18" x14ac:dyDescent="0.25">
      <c r="B24" s="1" t="s">
        <v>80</v>
      </c>
      <c r="C24" s="1" t="s">
        <v>81</v>
      </c>
      <c r="D24" s="1" t="s">
        <v>67</v>
      </c>
      <c r="E24" s="1" t="s">
        <v>68</v>
      </c>
      <c r="F24" s="1" t="s">
        <v>69</v>
      </c>
      <c r="G24" s="1" t="s">
        <v>70</v>
      </c>
      <c r="H24" s="1" t="s">
        <v>71</v>
      </c>
      <c r="I24" s="1" t="s">
        <v>82</v>
      </c>
      <c r="K24" t="s">
        <v>12</v>
      </c>
      <c r="L24" s="2">
        <v>45664</v>
      </c>
      <c r="M24" s="2">
        <v>45665</v>
      </c>
      <c r="N24" s="21"/>
      <c r="O24" s="21"/>
      <c r="P24" t="s">
        <v>60</v>
      </c>
      <c r="Q24" t="s">
        <v>65</v>
      </c>
      <c r="R24" s="5">
        <v>4601.63</v>
      </c>
    </row>
    <row r="25" spans="2:18" x14ac:dyDescent="0.25">
      <c r="B25" t="s">
        <v>61</v>
      </c>
      <c r="C25" s="25"/>
      <c r="D25" s="25"/>
      <c r="E25" s="25"/>
      <c r="F25" s="25"/>
      <c r="G25" s="25"/>
      <c r="H25" s="25"/>
      <c r="I25" s="24"/>
      <c r="K25" t="s">
        <v>17</v>
      </c>
      <c r="L25" s="2">
        <v>45924</v>
      </c>
      <c r="M25" s="2">
        <v>45951</v>
      </c>
      <c r="N25" s="21"/>
      <c r="O25" s="21"/>
      <c r="P25" t="s">
        <v>59</v>
      </c>
      <c r="Q25" t="s">
        <v>65</v>
      </c>
      <c r="R25" s="5">
        <v>6907.69</v>
      </c>
    </row>
    <row r="26" spans="2:18" x14ac:dyDescent="0.25">
      <c r="B26" t="s">
        <v>64</v>
      </c>
      <c r="C26" s="25"/>
      <c r="D26" s="25"/>
      <c r="E26" s="25"/>
      <c r="F26" s="25"/>
      <c r="G26" s="25"/>
      <c r="H26" s="25"/>
      <c r="I26" s="24"/>
      <c r="K26" t="s">
        <v>22</v>
      </c>
      <c r="L26" s="2">
        <v>45781</v>
      </c>
      <c r="M26" s="2">
        <v>45785</v>
      </c>
      <c r="N26" s="21"/>
      <c r="O26" s="21"/>
      <c r="P26" t="s">
        <v>60</v>
      </c>
      <c r="Q26" t="s">
        <v>65</v>
      </c>
      <c r="R26" s="5">
        <v>7597.69</v>
      </c>
    </row>
    <row r="27" spans="2:18" x14ac:dyDescent="0.25">
      <c r="B27" t="s">
        <v>65</v>
      </c>
      <c r="C27" s="25"/>
      <c r="D27" s="25"/>
      <c r="E27" s="25"/>
      <c r="F27" s="25"/>
      <c r="G27" s="25"/>
      <c r="H27" s="25"/>
      <c r="I27" s="24"/>
      <c r="K27" t="s">
        <v>27</v>
      </c>
      <c r="L27" s="2">
        <v>45857</v>
      </c>
      <c r="M27" s="2">
        <v>45883</v>
      </c>
      <c r="N27" s="21"/>
      <c r="O27" s="21"/>
      <c r="P27" t="s">
        <v>59</v>
      </c>
      <c r="Q27" t="s">
        <v>65</v>
      </c>
      <c r="R27" s="5">
        <v>9904.17</v>
      </c>
    </row>
    <row r="28" spans="2:18" x14ac:dyDescent="0.25">
      <c r="B28" t="s">
        <v>57</v>
      </c>
      <c r="C28" s="25"/>
      <c r="D28" s="25"/>
      <c r="E28" s="25"/>
      <c r="F28" s="25"/>
      <c r="G28" s="25"/>
      <c r="H28" s="25"/>
      <c r="I28" s="24"/>
      <c r="K28" t="s">
        <v>32</v>
      </c>
      <c r="L28" s="2">
        <v>46000</v>
      </c>
      <c r="M28" s="2">
        <v>46001</v>
      </c>
      <c r="N28" s="21"/>
      <c r="O28" s="21"/>
      <c r="P28" t="s">
        <v>60</v>
      </c>
      <c r="Q28" t="s">
        <v>65</v>
      </c>
      <c r="R28" s="5">
        <v>5314.04</v>
      </c>
    </row>
    <row r="29" spans="2:18" x14ac:dyDescent="0.25">
      <c r="B29" t="s">
        <v>62</v>
      </c>
      <c r="C29" s="25"/>
      <c r="D29" s="25"/>
      <c r="E29" s="25"/>
      <c r="F29" s="25"/>
      <c r="G29" s="25"/>
      <c r="H29" s="25"/>
      <c r="I29" s="24"/>
      <c r="K29" t="s">
        <v>37</v>
      </c>
      <c r="L29" s="2">
        <v>45864</v>
      </c>
      <c r="M29" s="2">
        <v>45866</v>
      </c>
      <c r="N29" s="21"/>
      <c r="O29" s="21"/>
      <c r="P29" t="s">
        <v>59</v>
      </c>
      <c r="Q29" t="s">
        <v>65</v>
      </c>
      <c r="R29" s="5">
        <v>9455.56</v>
      </c>
    </row>
    <row r="30" spans="2:18" x14ac:dyDescent="0.25">
      <c r="C30" s="8">
        <f t="shared" ref="C30:I30" si="0">SUM(C25:C29)</f>
        <v>0</v>
      </c>
      <c r="D30" s="8">
        <f t="shared" si="0"/>
        <v>0</v>
      </c>
      <c r="E30" s="8">
        <f t="shared" si="0"/>
        <v>0</v>
      </c>
      <c r="F30" s="8">
        <f t="shared" si="0"/>
        <v>0</v>
      </c>
      <c r="G30" s="8">
        <f t="shared" si="0"/>
        <v>0</v>
      </c>
      <c r="H30" s="8">
        <f t="shared" si="0"/>
        <v>0</v>
      </c>
      <c r="I30" s="8">
        <f t="shared" si="0"/>
        <v>0</v>
      </c>
      <c r="K30" t="s">
        <v>42</v>
      </c>
      <c r="L30" s="2">
        <v>45906</v>
      </c>
      <c r="M30" s="2">
        <v>45925</v>
      </c>
      <c r="N30" s="21"/>
      <c r="O30" s="21"/>
      <c r="P30" t="s">
        <v>60</v>
      </c>
      <c r="Q30" t="s">
        <v>65</v>
      </c>
      <c r="R30" s="5">
        <v>8177.93</v>
      </c>
    </row>
    <row r="31" spans="2:18" x14ac:dyDescent="0.25">
      <c r="H31" s="10" t="s">
        <v>83</v>
      </c>
      <c r="I31" s="24"/>
      <c r="K31" t="s">
        <v>47</v>
      </c>
      <c r="L31" s="2">
        <v>45757</v>
      </c>
      <c r="M31" s="2">
        <v>45774</v>
      </c>
      <c r="N31" s="21"/>
      <c r="O31" s="21"/>
      <c r="P31" t="s">
        <v>59</v>
      </c>
      <c r="Q31" t="s">
        <v>65</v>
      </c>
      <c r="R31" s="5">
        <v>9869.74</v>
      </c>
    </row>
    <row r="32" spans="2:18" x14ac:dyDescent="0.25">
      <c r="K32" t="s">
        <v>52</v>
      </c>
      <c r="L32" s="2">
        <v>45891</v>
      </c>
      <c r="M32" s="2">
        <v>45895</v>
      </c>
      <c r="N32" s="21"/>
      <c r="O32" s="21"/>
      <c r="P32" t="s">
        <v>60</v>
      </c>
      <c r="Q32" t="s">
        <v>65</v>
      </c>
      <c r="R32" s="5">
        <v>5195.6099999999997</v>
      </c>
    </row>
    <row r="33" spans="2:18" x14ac:dyDescent="0.25">
      <c r="B33" s="18" t="s">
        <v>439</v>
      </c>
      <c r="K33" t="s">
        <v>3</v>
      </c>
      <c r="L33" s="2">
        <v>45847</v>
      </c>
      <c r="M33" s="2">
        <v>45870</v>
      </c>
      <c r="N33" s="21"/>
      <c r="O33" s="21"/>
      <c r="P33" t="s">
        <v>59</v>
      </c>
      <c r="Q33" t="s">
        <v>57</v>
      </c>
      <c r="R33" s="5">
        <v>9520.61</v>
      </c>
    </row>
    <row r="34" spans="2:18" x14ac:dyDescent="0.25">
      <c r="K34" t="s">
        <v>8</v>
      </c>
      <c r="L34" s="2">
        <v>45716</v>
      </c>
      <c r="M34" s="2">
        <v>45740</v>
      </c>
      <c r="N34" s="21"/>
      <c r="O34" s="21"/>
      <c r="P34" t="s">
        <v>60</v>
      </c>
      <c r="Q34" t="s">
        <v>57</v>
      </c>
      <c r="R34" s="5">
        <v>3333.16</v>
      </c>
    </row>
    <row r="35" spans="2:18" x14ac:dyDescent="0.25">
      <c r="K35" t="s">
        <v>13</v>
      </c>
      <c r="L35" s="2">
        <v>45877</v>
      </c>
      <c r="M35" s="2">
        <v>45892</v>
      </c>
      <c r="N35" s="21"/>
      <c r="O35" s="21"/>
      <c r="P35" t="s">
        <v>59</v>
      </c>
      <c r="Q35" t="s">
        <v>57</v>
      </c>
      <c r="R35" s="5">
        <v>3245.51</v>
      </c>
    </row>
    <row r="36" spans="2:18" x14ac:dyDescent="0.25">
      <c r="K36" t="s">
        <v>18</v>
      </c>
      <c r="L36" s="2">
        <v>45891</v>
      </c>
      <c r="M36" s="2">
        <v>45896</v>
      </c>
      <c r="N36" s="21"/>
      <c r="O36" s="21"/>
      <c r="P36" t="s">
        <v>60</v>
      </c>
      <c r="Q36" t="s">
        <v>57</v>
      </c>
      <c r="R36" s="5">
        <v>7632.71</v>
      </c>
    </row>
    <row r="37" spans="2:18" x14ac:dyDescent="0.25">
      <c r="K37" t="s">
        <v>23</v>
      </c>
      <c r="L37" s="2">
        <v>45768</v>
      </c>
      <c r="M37" s="2">
        <v>45779</v>
      </c>
      <c r="N37" s="21"/>
      <c r="O37" s="21"/>
      <c r="P37" t="s">
        <v>59</v>
      </c>
      <c r="Q37" t="s">
        <v>57</v>
      </c>
      <c r="R37" s="5">
        <v>6845.45</v>
      </c>
    </row>
    <row r="38" spans="2:18" x14ac:dyDescent="0.25">
      <c r="K38" t="s">
        <v>28</v>
      </c>
      <c r="L38" s="2">
        <v>45688</v>
      </c>
      <c r="M38" s="2">
        <v>45696</v>
      </c>
      <c r="N38" s="21"/>
      <c r="O38" s="21"/>
      <c r="P38" t="s">
        <v>60</v>
      </c>
      <c r="Q38" t="s">
        <v>57</v>
      </c>
      <c r="R38" s="5">
        <v>6325.84</v>
      </c>
    </row>
    <row r="39" spans="2:18" x14ac:dyDescent="0.25">
      <c r="K39" t="s">
        <v>33</v>
      </c>
      <c r="L39" s="2">
        <v>45834</v>
      </c>
      <c r="M39" s="2">
        <v>45852</v>
      </c>
      <c r="N39" s="21"/>
      <c r="O39" s="21"/>
      <c r="P39" t="s">
        <v>59</v>
      </c>
      <c r="Q39" t="s">
        <v>57</v>
      </c>
      <c r="R39" s="5">
        <v>6544.97</v>
      </c>
    </row>
    <row r="40" spans="2:18" x14ac:dyDescent="0.25">
      <c r="K40" t="s">
        <v>38</v>
      </c>
      <c r="L40" s="2">
        <v>45953</v>
      </c>
      <c r="M40" s="2">
        <v>45972</v>
      </c>
      <c r="N40" s="21"/>
      <c r="O40" s="21"/>
      <c r="P40" t="s">
        <v>60</v>
      </c>
      <c r="Q40" t="s">
        <v>57</v>
      </c>
      <c r="R40" s="5">
        <v>4633.03</v>
      </c>
    </row>
    <row r="41" spans="2:18" x14ac:dyDescent="0.25">
      <c r="K41" t="s">
        <v>43</v>
      </c>
      <c r="L41" s="2">
        <v>45693</v>
      </c>
      <c r="M41" s="2">
        <v>45710</v>
      </c>
      <c r="N41" s="21"/>
      <c r="O41" s="21"/>
      <c r="P41" t="s">
        <v>59</v>
      </c>
      <c r="Q41" t="s">
        <v>57</v>
      </c>
      <c r="R41" s="5">
        <v>8889.92</v>
      </c>
    </row>
    <row r="42" spans="2:18" x14ac:dyDescent="0.25">
      <c r="K42" t="s">
        <v>48</v>
      </c>
      <c r="L42" s="2">
        <v>45730</v>
      </c>
      <c r="M42" s="2">
        <v>45733</v>
      </c>
      <c r="N42" s="21"/>
      <c r="O42" s="21"/>
      <c r="P42" t="s">
        <v>60</v>
      </c>
      <c r="Q42" t="s">
        <v>57</v>
      </c>
      <c r="R42" s="5">
        <v>5359.08</v>
      </c>
    </row>
    <row r="43" spans="2:18" x14ac:dyDescent="0.25">
      <c r="B43" s="18" t="s">
        <v>444</v>
      </c>
      <c r="K43" t="s">
        <v>5</v>
      </c>
      <c r="L43" s="2">
        <v>45989</v>
      </c>
      <c r="M43" s="2"/>
      <c r="N43" s="21"/>
      <c r="O43" s="21"/>
      <c r="P43" t="s">
        <v>59</v>
      </c>
      <c r="Q43" t="s">
        <v>62</v>
      </c>
      <c r="R43" s="5">
        <v>9025.0400000000009</v>
      </c>
    </row>
    <row r="44" spans="2:18" x14ac:dyDescent="0.25">
      <c r="K44" t="s">
        <v>10</v>
      </c>
      <c r="L44" s="2">
        <v>45909</v>
      </c>
      <c r="M44" s="2">
        <v>45934</v>
      </c>
      <c r="N44" s="21"/>
      <c r="O44" s="21"/>
      <c r="P44" t="s">
        <v>60</v>
      </c>
      <c r="Q44" t="s">
        <v>62</v>
      </c>
      <c r="R44" s="5">
        <v>8862.7000000000007</v>
      </c>
    </row>
    <row r="45" spans="2:18" x14ac:dyDescent="0.25">
      <c r="K45" t="s">
        <v>15</v>
      </c>
      <c r="L45" s="2">
        <v>45775</v>
      </c>
      <c r="M45" s="2">
        <v>45785</v>
      </c>
      <c r="N45" s="21"/>
      <c r="O45" s="21"/>
      <c r="P45" t="s">
        <v>59</v>
      </c>
      <c r="Q45" t="s">
        <v>62</v>
      </c>
      <c r="R45" s="5">
        <v>4794.21</v>
      </c>
    </row>
    <row r="46" spans="2:18" x14ac:dyDescent="0.25">
      <c r="K46" t="s">
        <v>20</v>
      </c>
      <c r="L46" s="2">
        <v>45810</v>
      </c>
      <c r="M46" s="2">
        <v>45836</v>
      </c>
      <c r="N46" s="21"/>
      <c r="O46" s="21"/>
      <c r="P46" t="s">
        <v>60</v>
      </c>
      <c r="Q46" t="s">
        <v>62</v>
      </c>
      <c r="R46" s="5">
        <v>6388.89</v>
      </c>
    </row>
    <row r="47" spans="2:18" x14ac:dyDescent="0.25">
      <c r="K47" t="s">
        <v>25</v>
      </c>
      <c r="L47" s="2">
        <v>46001</v>
      </c>
      <c r="M47" s="2"/>
      <c r="N47" s="21"/>
      <c r="O47" s="21"/>
      <c r="P47" t="s">
        <v>59</v>
      </c>
      <c r="Q47" t="s">
        <v>62</v>
      </c>
      <c r="R47" s="5">
        <v>7386.29</v>
      </c>
    </row>
    <row r="48" spans="2:18" x14ac:dyDescent="0.25">
      <c r="K48" t="s">
        <v>30</v>
      </c>
      <c r="L48" s="2">
        <v>45700</v>
      </c>
      <c r="M48" s="2">
        <v>45726</v>
      </c>
      <c r="N48" s="21"/>
      <c r="O48" s="21"/>
      <c r="P48" t="s">
        <v>60</v>
      </c>
      <c r="Q48" t="s">
        <v>62</v>
      </c>
      <c r="R48" s="5">
        <v>7029.19</v>
      </c>
    </row>
    <row r="49" spans="11:18" x14ac:dyDescent="0.25">
      <c r="K49" t="s">
        <v>35</v>
      </c>
      <c r="L49" s="2">
        <v>45930</v>
      </c>
      <c r="M49" s="2">
        <v>45948</v>
      </c>
      <c r="N49" s="21"/>
      <c r="O49" s="21"/>
      <c r="P49" t="s">
        <v>59</v>
      </c>
      <c r="Q49" t="s">
        <v>62</v>
      </c>
      <c r="R49" s="5">
        <v>5574.06</v>
      </c>
    </row>
    <row r="50" spans="11:18" x14ac:dyDescent="0.25">
      <c r="K50" t="s">
        <v>40</v>
      </c>
      <c r="L50" s="2">
        <v>45986</v>
      </c>
      <c r="M50" s="2"/>
      <c r="N50" s="21"/>
      <c r="O50" s="21"/>
      <c r="P50" t="s">
        <v>60</v>
      </c>
      <c r="Q50" t="s">
        <v>62</v>
      </c>
      <c r="R50" s="5">
        <v>2610.4899999999998</v>
      </c>
    </row>
    <row r="51" spans="11:18" x14ac:dyDescent="0.25">
      <c r="K51" t="s">
        <v>45</v>
      </c>
      <c r="L51" s="2">
        <v>45862</v>
      </c>
      <c r="M51" s="2">
        <v>45866</v>
      </c>
      <c r="N51" s="21"/>
      <c r="O51" s="21"/>
      <c r="P51" t="s">
        <v>59</v>
      </c>
      <c r="Q51" t="s">
        <v>62</v>
      </c>
      <c r="R51" s="5">
        <v>7030</v>
      </c>
    </row>
    <row r="52" spans="11:18" x14ac:dyDescent="0.25">
      <c r="K52" t="s">
        <v>50</v>
      </c>
      <c r="L52" s="2">
        <v>45780</v>
      </c>
      <c r="M52" s="2">
        <v>45807</v>
      </c>
      <c r="N52" s="21"/>
      <c r="O52" s="21"/>
      <c r="P52" t="s">
        <v>60</v>
      </c>
      <c r="Q52" t="s">
        <v>62</v>
      </c>
      <c r="R52" s="5">
        <v>8459.06</v>
      </c>
    </row>
    <row r="54" spans="11:18" x14ac:dyDescent="0.25">
      <c r="Q54" s="22" t="s">
        <v>435</v>
      </c>
      <c r="R54" s="21"/>
    </row>
  </sheetData>
  <autoFilter ref="K2:R2" xr:uid="{32DF1B46-A0FD-4F7B-93CE-85F9B45AF584}">
    <sortState xmlns:xlrd2="http://schemas.microsoft.com/office/spreadsheetml/2017/richdata2" ref="K3:R52">
      <sortCondition ref="Q2"/>
    </sortState>
  </autoFilter>
  <mergeCells count="2">
    <mergeCell ref="B1:D1"/>
    <mergeCell ref="B16:D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F1B46-A0FD-4F7B-93CE-85F9B45AF584}">
  <dimension ref="B1:S54"/>
  <sheetViews>
    <sheetView showGridLines="0" workbookViewId="0">
      <selection activeCell="G14" sqref="G14"/>
    </sheetView>
  </sheetViews>
  <sheetFormatPr defaultRowHeight="15" x14ac:dyDescent="0.25"/>
  <cols>
    <col min="2" max="2" width="20.7109375" bestFit="1" customWidth="1"/>
    <col min="3" max="3" width="26.5703125" bestFit="1" customWidth="1"/>
    <col min="4" max="4" width="16.5703125" customWidth="1"/>
    <col min="5" max="7" width="10.5703125" bestFit="1" customWidth="1"/>
    <col min="8" max="8" width="13.140625" bestFit="1" customWidth="1"/>
    <col min="9" max="9" width="11.5703125" bestFit="1" customWidth="1"/>
    <col min="11" max="11" width="12" bestFit="1" customWidth="1"/>
    <col min="12" max="12" width="15.5703125" bestFit="1" customWidth="1"/>
    <col min="13" max="13" width="19.42578125" bestFit="1" customWidth="1"/>
    <col min="14" max="14" width="15.28515625" bestFit="1" customWidth="1"/>
    <col min="15" max="15" width="17" bestFit="1" customWidth="1"/>
    <col min="16" max="16" width="16.7109375" bestFit="1" customWidth="1"/>
    <col min="17" max="17" width="20.7109375" bestFit="1" customWidth="1"/>
    <col min="18" max="18" width="12.5703125" bestFit="1" customWidth="1"/>
    <col min="19" max="19" width="16.7109375" bestFit="1" customWidth="1"/>
    <col min="21" max="21" width="20.7109375" bestFit="1" customWidth="1"/>
    <col min="22" max="22" width="16.85546875" bestFit="1" customWidth="1"/>
    <col min="23" max="23" width="9.5703125" bestFit="1" customWidth="1"/>
    <col min="24" max="26" width="10.5703125" bestFit="1" customWidth="1"/>
    <col min="27" max="27" width="13.140625" bestFit="1" customWidth="1"/>
    <col min="28" max="28" width="11.5703125" bestFit="1" customWidth="1"/>
  </cols>
  <sheetData>
    <row r="1" spans="2:18" ht="15.75" thickBot="1" x14ac:dyDescent="0.3">
      <c r="B1" s="27" t="s">
        <v>79</v>
      </c>
      <c r="C1" s="28"/>
      <c r="D1" s="29"/>
      <c r="E1" s="4"/>
      <c r="F1" s="4"/>
      <c r="G1" s="4"/>
      <c r="H1" s="4"/>
      <c r="M1" s="4" t="s">
        <v>72</v>
      </c>
      <c r="N1" s="3">
        <v>46022</v>
      </c>
    </row>
    <row r="2" spans="2:18" x14ac:dyDescent="0.25">
      <c r="K2" s="1" t="s">
        <v>53</v>
      </c>
      <c r="L2" s="1" t="s">
        <v>54</v>
      </c>
      <c r="M2" s="1" t="s">
        <v>55</v>
      </c>
      <c r="N2" s="1" t="s">
        <v>73</v>
      </c>
      <c r="O2" s="1" t="s">
        <v>63</v>
      </c>
      <c r="P2" s="1" t="s">
        <v>58</v>
      </c>
      <c r="Q2" s="1" t="s">
        <v>80</v>
      </c>
      <c r="R2" s="1" t="s">
        <v>56</v>
      </c>
    </row>
    <row r="3" spans="2:18" x14ac:dyDescent="0.25">
      <c r="B3" t="s">
        <v>88</v>
      </c>
      <c r="C3" s="23">
        <f>MIN(R3:R52)</f>
        <v>2241.5700000000002</v>
      </c>
      <c r="D3" t="s">
        <v>75</v>
      </c>
      <c r="K3" t="s">
        <v>3</v>
      </c>
      <c r="L3" s="2">
        <v>45847</v>
      </c>
      <c r="M3" s="2">
        <v>45870</v>
      </c>
      <c r="N3" s="21">
        <f>IF(M3="","",N$1-M3)</f>
        <v>152</v>
      </c>
      <c r="O3" s="21" t="str">
        <f t="shared" ref="O3:O34" si="0">IF(M3="","In-House",VLOOKUP(N3,B$12:D$16,3,TRUE))</f>
        <v>121+</v>
      </c>
      <c r="P3" t="s">
        <v>59</v>
      </c>
      <c r="Q3" t="s">
        <v>57</v>
      </c>
      <c r="R3" s="5">
        <v>9520.61</v>
      </c>
    </row>
    <row r="4" spans="2:18" x14ac:dyDescent="0.25">
      <c r="B4" t="s">
        <v>89</v>
      </c>
      <c r="C4" s="23">
        <f>MAX(R3:R52)</f>
        <v>9904.17</v>
      </c>
      <c r="D4" t="s">
        <v>74</v>
      </c>
      <c r="K4" t="s">
        <v>4</v>
      </c>
      <c r="L4" s="2">
        <v>45842</v>
      </c>
      <c r="M4" s="2">
        <v>45851</v>
      </c>
      <c r="N4" s="21">
        <f t="shared" ref="N4:N52" si="1">IF(M4="","",N$1-M4)</f>
        <v>171</v>
      </c>
      <c r="O4" s="21" t="str">
        <f t="shared" si="0"/>
        <v>121+</v>
      </c>
      <c r="P4" t="s">
        <v>60</v>
      </c>
      <c r="Q4" t="s">
        <v>61</v>
      </c>
      <c r="R4" s="5">
        <v>4797.99</v>
      </c>
    </row>
    <row r="5" spans="2:18" x14ac:dyDescent="0.25">
      <c r="B5" t="s">
        <v>0</v>
      </c>
      <c r="C5" s="21">
        <f>COUNT(R3:R52)</f>
        <v>50</v>
      </c>
      <c r="D5" t="s">
        <v>76</v>
      </c>
      <c r="K5" t="s">
        <v>5</v>
      </c>
      <c r="L5" s="2">
        <v>45989</v>
      </c>
      <c r="M5" s="2"/>
      <c r="N5" s="21" t="str">
        <f t="shared" si="1"/>
        <v/>
      </c>
      <c r="O5" s="21" t="str">
        <f t="shared" si="0"/>
        <v>In-House</v>
      </c>
      <c r="P5" t="s">
        <v>59</v>
      </c>
      <c r="Q5" t="s">
        <v>62</v>
      </c>
      <c r="R5" s="5">
        <v>9025.0400000000009</v>
      </c>
    </row>
    <row r="6" spans="2:18" x14ac:dyDescent="0.25">
      <c r="B6" t="s">
        <v>90</v>
      </c>
      <c r="C6" s="21">
        <f>COUNTA(K3:K52)</f>
        <v>50</v>
      </c>
      <c r="D6" t="s">
        <v>77</v>
      </c>
      <c r="K6" t="s">
        <v>6</v>
      </c>
      <c r="L6" s="2">
        <v>45931</v>
      </c>
      <c r="M6" s="2">
        <v>45947</v>
      </c>
      <c r="N6" s="21">
        <f t="shared" si="1"/>
        <v>75</v>
      </c>
      <c r="O6" s="21" t="str">
        <f t="shared" si="0"/>
        <v>61-90</v>
      </c>
      <c r="P6" t="s">
        <v>60</v>
      </c>
      <c r="Q6" t="s">
        <v>64</v>
      </c>
      <c r="R6" s="5">
        <v>7084.16</v>
      </c>
    </row>
    <row r="7" spans="2:18" x14ac:dyDescent="0.25">
      <c r="B7" t="s">
        <v>91</v>
      </c>
      <c r="C7" s="21" t="str">
        <f>CONCATENATE(K3,"-",P3,"-",Q3)</f>
        <v>Patient 1-Inpatient-Medicare</v>
      </c>
      <c r="D7" t="s">
        <v>78</v>
      </c>
      <c r="K7" t="s">
        <v>7</v>
      </c>
      <c r="L7" s="2">
        <v>45862</v>
      </c>
      <c r="M7" s="2">
        <v>45879</v>
      </c>
      <c r="N7" s="21">
        <f t="shared" si="1"/>
        <v>143</v>
      </c>
      <c r="O7" s="21" t="str">
        <f t="shared" si="0"/>
        <v>121+</v>
      </c>
      <c r="P7" t="s">
        <v>59</v>
      </c>
      <c r="Q7" t="s">
        <v>65</v>
      </c>
      <c r="R7" s="5">
        <v>6583.24</v>
      </c>
    </row>
    <row r="8" spans="2:18" x14ac:dyDescent="0.25">
      <c r="B8" t="s">
        <v>92</v>
      </c>
      <c r="C8" s="23">
        <f>AVERAGE(R3:R52)</f>
        <v>6502.9260000000013</v>
      </c>
      <c r="D8" t="s">
        <v>93</v>
      </c>
      <c r="K8" t="s">
        <v>8</v>
      </c>
      <c r="L8" s="2">
        <v>45716</v>
      </c>
      <c r="M8" s="2">
        <v>45740</v>
      </c>
      <c r="N8" s="21">
        <f t="shared" si="1"/>
        <v>282</v>
      </c>
      <c r="O8" s="21" t="str">
        <f t="shared" si="0"/>
        <v>121+</v>
      </c>
      <c r="P8" t="s">
        <v>60</v>
      </c>
      <c r="Q8" t="s">
        <v>57</v>
      </c>
      <c r="R8" s="5">
        <v>3333.16</v>
      </c>
    </row>
    <row r="9" spans="2:18" x14ac:dyDescent="0.25">
      <c r="K9" t="s">
        <v>9</v>
      </c>
      <c r="L9" s="2">
        <v>45818</v>
      </c>
      <c r="M9" s="2">
        <v>45832</v>
      </c>
      <c r="N9" s="21">
        <f t="shared" si="1"/>
        <v>190</v>
      </c>
      <c r="O9" s="21" t="str">
        <f t="shared" si="0"/>
        <v>121+</v>
      </c>
      <c r="P9" t="s">
        <v>59</v>
      </c>
      <c r="Q9" t="s">
        <v>61</v>
      </c>
      <c r="R9" s="5">
        <v>9420.6299999999992</v>
      </c>
    </row>
    <row r="10" spans="2:18" x14ac:dyDescent="0.25">
      <c r="K10" t="s">
        <v>10</v>
      </c>
      <c r="L10" s="2">
        <v>45909</v>
      </c>
      <c r="M10" s="2">
        <v>45934</v>
      </c>
      <c r="N10" s="21">
        <f t="shared" si="1"/>
        <v>88</v>
      </c>
      <c r="O10" s="21" t="str">
        <f t="shared" si="0"/>
        <v>61-90</v>
      </c>
      <c r="P10" t="s">
        <v>60</v>
      </c>
      <c r="Q10" t="s">
        <v>62</v>
      </c>
      <c r="R10" s="5">
        <v>8862.7000000000007</v>
      </c>
    </row>
    <row r="11" spans="2:18" x14ac:dyDescent="0.25">
      <c r="B11" s="30" t="s">
        <v>66</v>
      </c>
      <c r="C11" s="30"/>
      <c r="K11" t="s">
        <v>11</v>
      </c>
      <c r="L11" s="2">
        <v>45877</v>
      </c>
      <c r="M11" s="2">
        <v>45881</v>
      </c>
      <c r="N11" s="21">
        <f t="shared" si="1"/>
        <v>141</v>
      </c>
      <c r="O11" s="21" t="str">
        <f t="shared" si="0"/>
        <v>121+</v>
      </c>
      <c r="P11" t="s">
        <v>59</v>
      </c>
      <c r="Q11" t="s">
        <v>64</v>
      </c>
      <c r="R11" s="5">
        <v>5982.94</v>
      </c>
    </row>
    <row r="12" spans="2:18" x14ac:dyDescent="0.25">
      <c r="B12">
        <v>0</v>
      </c>
      <c r="C12">
        <v>30</v>
      </c>
      <c r="D12" t="s">
        <v>67</v>
      </c>
      <c r="K12" t="s">
        <v>12</v>
      </c>
      <c r="L12" s="2">
        <v>45664</v>
      </c>
      <c r="M12" s="2">
        <v>45665</v>
      </c>
      <c r="N12" s="21">
        <f t="shared" si="1"/>
        <v>357</v>
      </c>
      <c r="O12" s="21" t="str">
        <f t="shared" si="0"/>
        <v>121+</v>
      </c>
      <c r="P12" t="s">
        <v>60</v>
      </c>
      <c r="Q12" t="s">
        <v>65</v>
      </c>
      <c r="R12" s="5">
        <v>4601.63</v>
      </c>
    </row>
    <row r="13" spans="2:18" x14ac:dyDescent="0.25">
      <c r="B13">
        <v>31</v>
      </c>
      <c r="C13">
        <v>60</v>
      </c>
      <c r="D13" t="s">
        <v>68</v>
      </c>
      <c r="K13" t="s">
        <v>13</v>
      </c>
      <c r="L13" s="2">
        <v>45877</v>
      </c>
      <c r="M13" s="2">
        <v>45892</v>
      </c>
      <c r="N13" s="21">
        <f t="shared" si="1"/>
        <v>130</v>
      </c>
      <c r="O13" s="21" t="str">
        <f t="shared" si="0"/>
        <v>121+</v>
      </c>
      <c r="P13" t="s">
        <v>59</v>
      </c>
      <c r="Q13" t="s">
        <v>57</v>
      </c>
      <c r="R13" s="5">
        <v>3245.51</v>
      </c>
    </row>
    <row r="14" spans="2:18" x14ac:dyDescent="0.25">
      <c r="B14">
        <v>61</v>
      </c>
      <c r="C14">
        <v>90</v>
      </c>
      <c r="D14" t="s">
        <v>69</v>
      </c>
      <c r="K14" t="s">
        <v>14</v>
      </c>
      <c r="L14" s="2">
        <v>45886</v>
      </c>
      <c r="M14" s="2">
        <v>45891</v>
      </c>
      <c r="N14" s="21">
        <f t="shared" si="1"/>
        <v>131</v>
      </c>
      <c r="O14" s="21" t="str">
        <f t="shared" si="0"/>
        <v>121+</v>
      </c>
      <c r="P14" t="s">
        <v>60</v>
      </c>
      <c r="Q14" t="s">
        <v>61</v>
      </c>
      <c r="R14" s="5">
        <v>7618.55</v>
      </c>
    </row>
    <row r="15" spans="2:18" x14ac:dyDescent="0.25">
      <c r="B15">
        <v>91</v>
      </c>
      <c r="C15">
        <v>120</v>
      </c>
      <c r="D15" t="s">
        <v>70</v>
      </c>
      <c r="K15" t="s">
        <v>15</v>
      </c>
      <c r="L15" s="2">
        <v>45775</v>
      </c>
      <c r="M15" s="2">
        <v>45785</v>
      </c>
      <c r="N15" s="21">
        <f t="shared" si="1"/>
        <v>237</v>
      </c>
      <c r="O15" s="21" t="str">
        <f t="shared" si="0"/>
        <v>121+</v>
      </c>
      <c r="P15" t="s">
        <v>59</v>
      </c>
      <c r="Q15" t="s">
        <v>62</v>
      </c>
      <c r="R15" s="5">
        <v>4794.21</v>
      </c>
    </row>
    <row r="16" spans="2:18" x14ac:dyDescent="0.25">
      <c r="B16">
        <v>121</v>
      </c>
      <c r="D16" t="s">
        <v>71</v>
      </c>
      <c r="K16" t="s">
        <v>16</v>
      </c>
      <c r="L16" s="2">
        <v>45988</v>
      </c>
      <c r="M16" s="2"/>
      <c r="N16" s="21" t="str">
        <f t="shared" si="1"/>
        <v/>
      </c>
      <c r="O16" s="21" t="str">
        <f t="shared" si="0"/>
        <v>In-House</v>
      </c>
      <c r="P16" t="s">
        <v>60</v>
      </c>
      <c r="Q16" t="s">
        <v>64</v>
      </c>
      <c r="R16" s="5">
        <v>7499.19</v>
      </c>
    </row>
    <row r="17" spans="2:18" x14ac:dyDescent="0.25">
      <c r="K17" t="s">
        <v>17</v>
      </c>
      <c r="L17" s="2">
        <v>45924</v>
      </c>
      <c r="M17" s="2">
        <v>45951</v>
      </c>
      <c r="N17" s="21">
        <f t="shared" si="1"/>
        <v>71</v>
      </c>
      <c r="O17" s="21" t="str">
        <f t="shared" si="0"/>
        <v>61-90</v>
      </c>
      <c r="P17" t="s">
        <v>59</v>
      </c>
      <c r="Q17" t="s">
        <v>65</v>
      </c>
      <c r="R17" s="5">
        <v>6907.69</v>
      </c>
    </row>
    <row r="18" spans="2:18" x14ac:dyDescent="0.25">
      <c r="K18" t="s">
        <v>18</v>
      </c>
      <c r="L18" s="2">
        <v>45891</v>
      </c>
      <c r="M18" s="2">
        <v>45896</v>
      </c>
      <c r="N18" s="21">
        <f t="shared" si="1"/>
        <v>126</v>
      </c>
      <c r="O18" s="21" t="str">
        <f t="shared" si="0"/>
        <v>121+</v>
      </c>
      <c r="P18" t="s">
        <v>60</v>
      </c>
      <c r="Q18" t="s">
        <v>57</v>
      </c>
      <c r="R18" s="5">
        <v>7632.71</v>
      </c>
    </row>
    <row r="19" spans="2:18" x14ac:dyDescent="0.25">
      <c r="B19" s="1" t="s">
        <v>80</v>
      </c>
      <c r="C19" s="1" t="s">
        <v>81</v>
      </c>
      <c r="D19" s="1" t="s">
        <v>67</v>
      </c>
      <c r="E19" s="1" t="s">
        <v>68</v>
      </c>
      <c r="F19" s="1" t="s">
        <v>69</v>
      </c>
      <c r="G19" s="1" t="s">
        <v>70</v>
      </c>
      <c r="H19" s="1" t="s">
        <v>71</v>
      </c>
      <c r="I19" s="1" t="s">
        <v>82</v>
      </c>
      <c r="K19" t="s">
        <v>19</v>
      </c>
      <c r="L19" s="2">
        <v>45954</v>
      </c>
      <c r="M19" s="2">
        <v>45974</v>
      </c>
      <c r="N19" s="21">
        <f t="shared" si="1"/>
        <v>48</v>
      </c>
      <c r="O19" s="21" t="str">
        <f t="shared" si="0"/>
        <v>31-60</v>
      </c>
      <c r="P19" t="s">
        <v>59</v>
      </c>
      <c r="Q19" t="s">
        <v>61</v>
      </c>
      <c r="R19" s="5">
        <v>8192.69</v>
      </c>
    </row>
    <row r="20" spans="2:18" x14ac:dyDescent="0.25">
      <c r="B20" t="s">
        <v>61</v>
      </c>
      <c r="C20" s="6">
        <f t="shared" ref="C20:H24" si="2">SUMIFS($R:$R,$Q:$Q,$B20,$O:$O,C$19)</f>
        <v>0</v>
      </c>
      <c r="D20" s="6">
        <f t="shared" si="2"/>
        <v>4545.67</v>
      </c>
      <c r="E20" s="6">
        <f t="shared" si="2"/>
        <v>8192.69</v>
      </c>
      <c r="F20" s="6">
        <f t="shared" si="2"/>
        <v>0</v>
      </c>
      <c r="G20" s="6">
        <f t="shared" si="2"/>
        <v>7713.12</v>
      </c>
      <c r="H20" s="6">
        <f t="shared" si="2"/>
        <v>42236.95</v>
      </c>
      <c r="I20" s="7">
        <f>SUM(C20:H20)</f>
        <v>62688.429999999993</v>
      </c>
      <c r="K20" t="s">
        <v>20</v>
      </c>
      <c r="L20" s="2">
        <v>45810</v>
      </c>
      <c r="M20" s="2">
        <v>45836</v>
      </c>
      <c r="N20" s="21">
        <f t="shared" si="1"/>
        <v>186</v>
      </c>
      <c r="O20" s="21" t="str">
        <f t="shared" si="0"/>
        <v>121+</v>
      </c>
      <c r="P20" t="s">
        <v>60</v>
      </c>
      <c r="Q20" t="s">
        <v>62</v>
      </c>
      <c r="R20" s="5">
        <v>6388.89</v>
      </c>
    </row>
    <row r="21" spans="2:18" x14ac:dyDescent="0.25">
      <c r="B21" t="s">
        <v>64</v>
      </c>
      <c r="C21" s="6">
        <f t="shared" si="2"/>
        <v>7499.19</v>
      </c>
      <c r="D21" s="6">
        <f t="shared" si="2"/>
        <v>0</v>
      </c>
      <c r="E21" s="6">
        <f t="shared" si="2"/>
        <v>0</v>
      </c>
      <c r="F21" s="6">
        <f t="shared" si="2"/>
        <v>21711.66</v>
      </c>
      <c r="G21" s="6">
        <f t="shared" si="2"/>
        <v>0</v>
      </c>
      <c r="H21" s="6">
        <f t="shared" si="2"/>
        <v>30149.51</v>
      </c>
      <c r="I21" s="7">
        <f t="shared" ref="I21:I24" si="3">SUM(C21:H21)</f>
        <v>59360.36</v>
      </c>
      <c r="K21" t="s">
        <v>21</v>
      </c>
      <c r="L21" s="2">
        <v>45783</v>
      </c>
      <c r="M21" s="2">
        <v>45813</v>
      </c>
      <c r="N21" s="21">
        <f t="shared" si="1"/>
        <v>209</v>
      </c>
      <c r="O21" s="21" t="str">
        <f t="shared" si="0"/>
        <v>121+</v>
      </c>
      <c r="P21" t="s">
        <v>59</v>
      </c>
      <c r="Q21" t="s">
        <v>64</v>
      </c>
      <c r="R21" s="5">
        <v>2620.46</v>
      </c>
    </row>
    <row r="22" spans="2:18" x14ac:dyDescent="0.25">
      <c r="B22" t="s">
        <v>65</v>
      </c>
      <c r="C22" s="6">
        <f t="shared" si="2"/>
        <v>0</v>
      </c>
      <c r="D22" s="6">
        <f t="shared" si="2"/>
        <v>5314.04</v>
      </c>
      <c r="E22" s="6">
        <f t="shared" si="2"/>
        <v>0</v>
      </c>
      <c r="F22" s="6">
        <f t="shared" si="2"/>
        <v>6907.69</v>
      </c>
      <c r="G22" s="6">
        <f t="shared" si="2"/>
        <v>8177.93</v>
      </c>
      <c r="H22" s="6">
        <f t="shared" si="2"/>
        <v>53207.639999999992</v>
      </c>
      <c r="I22" s="7">
        <f t="shared" si="3"/>
        <v>73607.299999999988</v>
      </c>
      <c r="K22" t="s">
        <v>22</v>
      </c>
      <c r="L22" s="2">
        <v>45781</v>
      </c>
      <c r="M22" s="2">
        <v>45785</v>
      </c>
      <c r="N22" s="21">
        <f t="shared" si="1"/>
        <v>237</v>
      </c>
      <c r="O22" s="21" t="str">
        <f t="shared" si="0"/>
        <v>121+</v>
      </c>
      <c r="P22" t="s">
        <v>60</v>
      </c>
      <c r="Q22" t="s">
        <v>65</v>
      </c>
      <c r="R22" s="5">
        <v>7597.69</v>
      </c>
    </row>
    <row r="23" spans="2:18" x14ac:dyDescent="0.25">
      <c r="B23" t="s">
        <v>57</v>
      </c>
      <c r="C23" s="6">
        <f t="shared" si="2"/>
        <v>0</v>
      </c>
      <c r="D23" s="6">
        <f t="shared" si="2"/>
        <v>0</v>
      </c>
      <c r="E23" s="6">
        <f t="shared" si="2"/>
        <v>4633.03</v>
      </c>
      <c r="F23" s="6">
        <f t="shared" si="2"/>
        <v>0</v>
      </c>
      <c r="G23" s="6">
        <f t="shared" si="2"/>
        <v>0</v>
      </c>
      <c r="H23" s="6">
        <f t="shared" si="2"/>
        <v>57697.25</v>
      </c>
      <c r="I23" s="7">
        <f t="shared" si="3"/>
        <v>62330.28</v>
      </c>
      <c r="K23" t="s">
        <v>23</v>
      </c>
      <c r="L23" s="2">
        <v>45768</v>
      </c>
      <c r="M23" s="2">
        <v>45779</v>
      </c>
      <c r="N23" s="21">
        <f t="shared" si="1"/>
        <v>243</v>
      </c>
      <c r="O23" s="21" t="str">
        <f t="shared" si="0"/>
        <v>121+</v>
      </c>
      <c r="P23" t="s">
        <v>59</v>
      </c>
      <c r="Q23" t="s">
        <v>57</v>
      </c>
      <c r="R23" s="5">
        <v>6845.45</v>
      </c>
    </row>
    <row r="24" spans="2:18" x14ac:dyDescent="0.25">
      <c r="B24" t="s">
        <v>62</v>
      </c>
      <c r="C24" s="6">
        <f t="shared" si="2"/>
        <v>19021.82</v>
      </c>
      <c r="D24" s="6">
        <f t="shared" si="2"/>
        <v>0</v>
      </c>
      <c r="E24" s="6">
        <f t="shared" si="2"/>
        <v>0</v>
      </c>
      <c r="F24" s="6">
        <f t="shared" si="2"/>
        <v>14436.760000000002</v>
      </c>
      <c r="G24" s="6">
        <f t="shared" si="2"/>
        <v>0</v>
      </c>
      <c r="H24" s="6">
        <f t="shared" si="2"/>
        <v>33701.35</v>
      </c>
      <c r="I24" s="7">
        <f t="shared" si="3"/>
        <v>67159.929999999993</v>
      </c>
      <c r="K24" t="s">
        <v>24</v>
      </c>
      <c r="L24" s="2">
        <v>45663</v>
      </c>
      <c r="M24" s="2">
        <v>45671</v>
      </c>
      <c r="N24" s="21">
        <f t="shared" si="1"/>
        <v>351</v>
      </c>
      <c r="O24" s="21" t="str">
        <f t="shared" si="0"/>
        <v>121+</v>
      </c>
      <c r="P24" t="s">
        <v>60</v>
      </c>
      <c r="Q24" t="s">
        <v>61</v>
      </c>
      <c r="R24" s="5">
        <v>3880.78</v>
      </c>
    </row>
    <row r="25" spans="2:18" x14ac:dyDescent="0.25">
      <c r="C25" s="8">
        <f t="shared" ref="C25" si="4">SUM(C20:C24)</f>
        <v>26521.01</v>
      </c>
      <c r="D25" s="8">
        <f t="shared" ref="D25" si="5">SUM(D20:D24)</f>
        <v>9859.7099999999991</v>
      </c>
      <c r="E25" s="8">
        <f t="shared" ref="E25" si="6">SUM(E20:E24)</f>
        <v>12825.720000000001</v>
      </c>
      <c r="F25" s="8">
        <f t="shared" ref="F25" si="7">SUM(F20:F24)</f>
        <v>43056.11</v>
      </c>
      <c r="G25" s="8">
        <f t="shared" ref="G25" si="8">SUM(G20:G24)</f>
        <v>15891.05</v>
      </c>
      <c r="H25" s="8">
        <f t="shared" ref="H25:I25" si="9">SUM(H20:H24)</f>
        <v>216992.69999999998</v>
      </c>
      <c r="I25" s="8">
        <f t="shared" si="9"/>
        <v>325146.29999999993</v>
      </c>
      <c r="K25" t="s">
        <v>25</v>
      </c>
      <c r="L25" s="2">
        <v>46001</v>
      </c>
      <c r="M25" s="2"/>
      <c r="N25" s="21" t="str">
        <f t="shared" si="1"/>
        <v/>
      </c>
      <c r="O25" s="21" t="str">
        <f t="shared" si="0"/>
        <v>In-House</v>
      </c>
      <c r="P25" t="s">
        <v>59</v>
      </c>
      <c r="Q25" t="s">
        <v>62</v>
      </c>
      <c r="R25" s="5">
        <v>7386.29</v>
      </c>
    </row>
    <row r="26" spans="2:18" x14ac:dyDescent="0.25">
      <c r="H26" s="10" t="s">
        <v>83</v>
      </c>
      <c r="I26" s="7">
        <f>I25-R54</f>
        <v>0</v>
      </c>
      <c r="K26" t="s">
        <v>26</v>
      </c>
      <c r="L26" s="2">
        <v>45717</v>
      </c>
      <c r="M26" s="2">
        <v>45718</v>
      </c>
      <c r="N26" s="21">
        <f t="shared" si="1"/>
        <v>304</v>
      </c>
      <c r="O26" s="21" t="str">
        <f t="shared" si="0"/>
        <v>121+</v>
      </c>
      <c r="P26" t="s">
        <v>60</v>
      </c>
      <c r="Q26" t="s">
        <v>64</v>
      </c>
      <c r="R26" s="5">
        <v>4738.66</v>
      </c>
    </row>
    <row r="27" spans="2:18" x14ac:dyDescent="0.25">
      <c r="K27" t="s">
        <v>27</v>
      </c>
      <c r="L27" s="2">
        <v>45857</v>
      </c>
      <c r="M27" s="2">
        <v>45883</v>
      </c>
      <c r="N27" s="21">
        <f t="shared" si="1"/>
        <v>139</v>
      </c>
      <c r="O27" s="21" t="str">
        <f t="shared" si="0"/>
        <v>121+</v>
      </c>
      <c r="P27" t="s">
        <v>59</v>
      </c>
      <c r="Q27" t="s">
        <v>65</v>
      </c>
      <c r="R27" s="5">
        <v>9904.17</v>
      </c>
    </row>
    <row r="28" spans="2:18" x14ac:dyDescent="0.25">
      <c r="B28" s="11" t="s">
        <v>87</v>
      </c>
      <c r="C28" s="11" t="s">
        <v>86</v>
      </c>
      <c r="K28" t="s">
        <v>28</v>
      </c>
      <c r="L28" s="2">
        <v>45688</v>
      </c>
      <c r="M28" s="2">
        <v>45696</v>
      </c>
      <c r="N28" s="21">
        <f t="shared" si="1"/>
        <v>326</v>
      </c>
      <c r="O28" s="21" t="str">
        <f t="shared" si="0"/>
        <v>121+</v>
      </c>
      <c r="P28" t="s">
        <v>60</v>
      </c>
      <c r="Q28" t="s">
        <v>57</v>
      </c>
      <c r="R28" s="5">
        <v>6325.84</v>
      </c>
    </row>
    <row r="29" spans="2:18" x14ac:dyDescent="0.25">
      <c r="B29" s="11" t="s">
        <v>84</v>
      </c>
      <c r="C29" t="s">
        <v>81</v>
      </c>
      <c r="D29" t="s">
        <v>67</v>
      </c>
      <c r="E29" t="s">
        <v>68</v>
      </c>
      <c r="F29" t="s">
        <v>69</v>
      </c>
      <c r="G29" t="s">
        <v>70</v>
      </c>
      <c r="H29" t="s">
        <v>71</v>
      </c>
      <c r="I29" t="s">
        <v>85</v>
      </c>
      <c r="K29" t="s">
        <v>29</v>
      </c>
      <c r="L29" s="2">
        <v>45993</v>
      </c>
      <c r="M29" s="2">
        <v>45996</v>
      </c>
      <c r="N29" s="21">
        <f t="shared" si="1"/>
        <v>26</v>
      </c>
      <c r="O29" s="21" t="str">
        <f t="shared" si="0"/>
        <v>0-30</v>
      </c>
      <c r="P29" t="s">
        <v>59</v>
      </c>
      <c r="Q29" t="s">
        <v>61</v>
      </c>
      <c r="R29" s="5">
        <v>4545.67</v>
      </c>
    </row>
    <row r="30" spans="2:18" x14ac:dyDescent="0.25">
      <c r="B30" s="12" t="s">
        <v>61</v>
      </c>
      <c r="C30" s="5"/>
      <c r="D30" s="5">
        <v>4545.67</v>
      </c>
      <c r="E30" s="5">
        <v>8192.69</v>
      </c>
      <c r="F30" s="5"/>
      <c r="G30" s="5">
        <v>7713.12</v>
      </c>
      <c r="H30" s="5">
        <v>42236.95</v>
      </c>
      <c r="I30" s="5">
        <v>62688.429999999993</v>
      </c>
      <c r="K30" t="s">
        <v>30</v>
      </c>
      <c r="L30" s="2">
        <v>45700</v>
      </c>
      <c r="M30" s="2">
        <v>45726</v>
      </c>
      <c r="N30" s="21">
        <f t="shared" si="1"/>
        <v>296</v>
      </c>
      <c r="O30" s="21" t="str">
        <f t="shared" si="0"/>
        <v>121+</v>
      </c>
      <c r="P30" t="s">
        <v>60</v>
      </c>
      <c r="Q30" t="s">
        <v>62</v>
      </c>
      <c r="R30" s="5">
        <v>7029.19</v>
      </c>
    </row>
    <row r="31" spans="2:18" x14ac:dyDescent="0.25">
      <c r="B31" s="12" t="s">
        <v>64</v>
      </c>
      <c r="C31" s="5">
        <v>7499.19</v>
      </c>
      <c r="D31" s="5"/>
      <c r="E31" s="5"/>
      <c r="F31" s="5">
        <v>21711.66</v>
      </c>
      <c r="G31" s="5"/>
      <c r="H31" s="5">
        <v>30149.51</v>
      </c>
      <c r="I31" s="5">
        <v>59360.36</v>
      </c>
      <c r="K31" t="s">
        <v>31</v>
      </c>
      <c r="L31" s="2">
        <v>45930</v>
      </c>
      <c r="M31" s="2">
        <v>45953</v>
      </c>
      <c r="N31" s="21">
        <f t="shared" si="1"/>
        <v>69</v>
      </c>
      <c r="O31" s="21" t="str">
        <f t="shared" si="0"/>
        <v>61-90</v>
      </c>
      <c r="P31" t="s">
        <v>59</v>
      </c>
      <c r="Q31" t="s">
        <v>64</v>
      </c>
      <c r="R31" s="5">
        <v>6523.08</v>
      </c>
    </row>
    <row r="32" spans="2:18" x14ac:dyDescent="0.25">
      <c r="B32" s="12" t="s">
        <v>65</v>
      </c>
      <c r="C32" s="5"/>
      <c r="D32" s="5">
        <v>5314.04</v>
      </c>
      <c r="E32" s="5"/>
      <c r="F32" s="5">
        <v>6907.69</v>
      </c>
      <c r="G32" s="5">
        <v>8177.93</v>
      </c>
      <c r="H32" s="5">
        <v>53207.639999999992</v>
      </c>
      <c r="I32" s="5">
        <v>73607.299999999988</v>
      </c>
      <c r="K32" t="s">
        <v>32</v>
      </c>
      <c r="L32" s="2">
        <v>46000</v>
      </c>
      <c r="M32" s="2">
        <v>46001</v>
      </c>
      <c r="N32" s="21">
        <f t="shared" si="1"/>
        <v>21</v>
      </c>
      <c r="O32" s="21" t="str">
        <f t="shared" si="0"/>
        <v>0-30</v>
      </c>
      <c r="P32" t="s">
        <v>60</v>
      </c>
      <c r="Q32" t="s">
        <v>65</v>
      </c>
      <c r="R32" s="5">
        <v>5314.04</v>
      </c>
    </row>
    <row r="33" spans="2:18" x14ac:dyDescent="0.25">
      <c r="B33" s="12" t="s">
        <v>57</v>
      </c>
      <c r="C33" s="5"/>
      <c r="D33" s="5"/>
      <c r="E33" s="5">
        <v>4633.03</v>
      </c>
      <c r="F33" s="5"/>
      <c r="G33" s="5"/>
      <c r="H33" s="5">
        <v>57697.25</v>
      </c>
      <c r="I33" s="5">
        <v>62330.28</v>
      </c>
      <c r="K33" t="s">
        <v>33</v>
      </c>
      <c r="L33" s="2">
        <v>45834</v>
      </c>
      <c r="M33" s="2">
        <v>45852</v>
      </c>
      <c r="N33" s="21">
        <f t="shared" si="1"/>
        <v>170</v>
      </c>
      <c r="O33" s="21" t="str">
        <f t="shared" si="0"/>
        <v>121+</v>
      </c>
      <c r="P33" t="s">
        <v>59</v>
      </c>
      <c r="Q33" t="s">
        <v>57</v>
      </c>
      <c r="R33" s="5">
        <v>6544.97</v>
      </c>
    </row>
    <row r="34" spans="2:18" x14ac:dyDescent="0.25">
      <c r="B34" s="12" t="s">
        <v>62</v>
      </c>
      <c r="C34" s="5">
        <v>19021.82</v>
      </c>
      <c r="D34" s="5"/>
      <c r="E34" s="5"/>
      <c r="F34" s="5">
        <v>14436.760000000002</v>
      </c>
      <c r="G34" s="5"/>
      <c r="H34" s="5">
        <v>33701.35</v>
      </c>
      <c r="I34" s="5">
        <v>67159.929999999993</v>
      </c>
      <c r="K34" t="s">
        <v>34</v>
      </c>
      <c r="L34" s="2">
        <v>45775</v>
      </c>
      <c r="M34" s="2">
        <v>45779</v>
      </c>
      <c r="N34" s="21">
        <f t="shared" si="1"/>
        <v>243</v>
      </c>
      <c r="O34" s="21" t="str">
        <f t="shared" si="0"/>
        <v>121+</v>
      </c>
      <c r="P34" t="s">
        <v>60</v>
      </c>
      <c r="Q34" t="s">
        <v>61</v>
      </c>
      <c r="R34" s="5">
        <v>4108.12</v>
      </c>
    </row>
    <row r="35" spans="2:18" x14ac:dyDescent="0.25">
      <c r="B35" s="12" t="s">
        <v>85</v>
      </c>
      <c r="C35" s="5">
        <v>26521.01</v>
      </c>
      <c r="D35" s="5">
        <v>9859.7099999999991</v>
      </c>
      <c r="E35" s="5">
        <v>12825.720000000001</v>
      </c>
      <c r="F35" s="5">
        <v>43056.11</v>
      </c>
      <c r="G35" s="5">
        <v>15891.05</v>
      </c>
      <c r="H35" s="5">
        <v>216992.69999999998</v>
      </c>
      <c r="I35" s="5">
        <v>325146.29999999993</v>
      </c>
      <c r="K35" t="s">
        <v>35</v>
      </c>
      <c r="L35" s="2">
        <v>45930</v>
      </c>
      <c r="M35" s="2">
        <v>45948</v>
      </c>
      <c r="N35" s="21">
        <f t="shared" si="1"/>
        <v>74</v>
      </c>
      <c r="O35" s="21" t="str">
        <f t="shared" ref="O35:O52" si="10">IF(M35="","In-House",VLOOKUP(N35,B$12:D$16,3,TRUE))</f>
        <v>61-90</v>
      </c>
      <c r="P35" t="s">
        <v>59</v>
      </c>
      <c r="Q35" t="s">
        <v>62</v>
      </c>
      <c r="R35" s="5">
        <v>5574.06</v>
      </c>
    </row>
    <row r="36" spans="2:18" x14ac:dyDescent="0.25">
      <c r="K36" t="s">
        <v>36</v>
      </c>
      <c r="L36" s="2">
        <v>45726</v>
      </c>
      <c r="M36" s="2">
        <v>45749</v>
      </c>
      <c r="N36" s="21">
        <f t="shared" si="1"/>
        <v>273</v>
      </c>
      <c r="O36" s="21" t="str">
        <f t="shared" si="10"/>
        <v>121+</v>
      </c>
      <c r="P36" t="s">
        <v>60</v>
      </c>
      <c r="Q36" t="s">
        <v>64</v>
      </c>
      <c r="R36" s="5">
        <v>2241.5700000000002</v>
      </c>
    </row>
    <row r="37" spans="2:18" x14ac:dyDescent="0.25">
      <c r="K37" t="s">
        <v>37</v>
      </c>
      <c r="L37" s="2">
        <v>45864</v>
      </c>
      <c r="M37" s="2">
        <v>45866</v>
      </c>
      <c r="N37" s="21">
        <f t="shared" si="1"/>
        <v>156</v>
      </c>
      <c r="O37" s="21" t="str">
        <f t="shared" si="10"/>
        <v>121+</v>
      </c>
      <c r="P37" t="s">
        <v>59</v>
      </c>
      <c r="Q37" t="s">
        <v>65</v>
      </c>
      <c r="R37" s="5">
        <v>9455.56</v>
      </c>
    </row>
    <row r="38" spans="2:18" x14ac:dyDescent="0.25">
      <c r="K38" t="s">
        <v>38</v>
      </c>
      <c r="L38" s="2">
        <v>45953</v>
      </c>
      <c r="M38" s="2">
        <v>45972</v>
      </c>
      <c r="N38" s="21">
        <f t="shared" si="1"/>
        <v>50</v>
      </c>
      <c r="O38" s="21" t="str">
        <f t="shared" si="10"/>
        <v>31-60</v>
      </c>
      <c r="P38" t="s">
        <v>60</v>
      </c>
      <c r="Q38" t="s">
        <v>57</v>
      </c>
      <c r="R38" s="5">
        <v>4633.03</v>
      </c>
    </row>
    <row r="39" spans="2:18" x14ac:dyDescent="0.25">
      <c r="K39" t="s">
        <v>39</v>
      </c>
      <c r="L39" s="2">
        <v>45920</v>
      </c>
      <c r="M39" s="2">
        <v>45921</v>
      </c>
      <c r="N39" s="21">
        <f t="shared" si="1"/>
        <v>101</v>
      </c>
      <c r="O39" s="21" t="str">
        <f t="shared" si="10"/>
        <v>91-120</v>
      </c>
      <c r="P39" t="s">
        <v>59</v>
      </c>
      <c r="Q39" t="s">
        <v>61</v>
      </c>
      <c r="R39" s="5">
        <v>7713.12</v>
      </c>
    </row>
    <row r="40" spans="2:18" x14ac:dyDescent="0.25">
      <c r="K40" t="s">
        <v>40</v>
      </c>
      <c r="L40" s="2">
        <v>45986</v>
      </c>
      <c r="M40" s="2"/>
      <c r="N40" s="21" t="str">
        <f t="shared" si="1"/>
        <v/>
      </c>
      <c r="O40" s="21" t="str">
        <f t="shared" si="10"/>
        <v>In-House</v>
      </c>
      <c r="P40" t="s">
        <v>60</v>
      </c>
      <c r="Q40" t="s">
        <v>62</v>
      </c>
      <c r="R40" s="5">
        <v>2610.4899999999998</v>
      </c>
    </row>
    <row r="41" spans="2:18" x14ac:dyDescent="0.25">
      <c r="K41" t="s">
        <v>41</v>
      </c>
      <c r="L41" s="2">
        <v>45716</v>
      </c>
      <c r="M41" s="2">
        <v>45731</v>
      </c>
      <c r="N41" s="21">
        <f t="shared" si="1"/>
        <v>291</v>
      </c>
      <c r="O41" s="21" t="str">
        <f t="shared" si="10"/>
        <v>121+</v>
      </c>
      <c r="P41" t="s">
        <v>59</v>
      </c>
      <c r="Q41" t="s">
        <v>64</v>
      </c>
      <c r="R41" s="5">
        <v>8765</v>
      </c>
    </row>
    <row r="42" spans="2:18" x14ac:dyDescent="0.25">
      <c r="K42" t="s">
        <v>42</v>
      </c>
      <c r="L42" s="2">
        <v>45906</v>
      </c>
      <c r="M42" s="2">
        <v>45925</v>
      </c>
      <c r="N42" s="21">
        <f t="shared" si="1"/>
        <v>97</v>
      </c>
      <c r="O42" s="21" t="str">
        <f t="shared" si="10"/>
        <v>91-120</v>
      </c>
      <c r="P42" t="s">
        <v>60</v>
      </c>
      <c r="Q42" t="s">
        <v>65</v>
      </c>
      <c r="R42" s="5">
        <v>8177.93</v>
      </c>
    </row>
    <row r="43" spans="2:18" x14ac:dyDescent="0.25">
      <c r="K43" t="s">
        <v>43</v>
      </c>
      <c r="L43" s="2">
        <v>45693</v>
      </c>
      <c r="M43" s="2">
        <v>45710</v>
      </c>
      <c r="N43" s="21">
        <f t="shared" si="1"/>
        <v>312</v>
      </c>
      <c r="O43" s="21" t="str">
        <f t="shared" si="10"/>
        <v>121+</v>
      </c>
      <c r="P43" t="s">
        <v>59</v>
      </c>
      <c r="Q43" t="s">
        <v>57</v>
      </c>
      <c r="R43" s="5">
        <v>8889.92</v>
      </c>
    </row>
    <row r="44" spans="2:18" x14ac:dyDescent="0.25">
      <c r="K44" t="s">
        <v>44</v>
      </c>
      <c r="L44" s="2">
        <v>45851</v>
      </c>
      <c r="M44" s="2">
        <v>45874</v>
      </c>
      <c r="N44" s="21">
        <f t="shared" si="1"/>
        <v>148</v>
      </c>
      <c r="O44" s="21" t="str">
        <f t="shared" si="10"/>
        <v>121+</v>
      </c>
      <c r="P44" t="s">
        <v>60</v>
      </c>
      <c r="Q44" t="s">
        <v>61</v>
      </c>
      <c r="R44" s="5">
        <v>8208.8799999999992</v>
      </c>
    </row>
    <row r="45" spans="2:18" x14ac:dyDescent="0.25">
      <c r="K45" t="s">
        <v>45</v>
      </c>
      <c r="L45" s="2">
        <v>45862</v>
      </c>
      <c r="M45" s="2">
        <v>45866</v>
      </c>
      <c r="N45" s="21">
        <f t="shared" si="1"/>
        <v>156</v>
      </c>
      <c r="O45" s="21" t="str">
        <f t="shared" si="10"/>
        <v>121+</v>
      </c>
      <c r="P45" t="s">
        <v>59</v>
      </c>
      <c r="Q45" t="s">
        <v>62</v>
      </c>
      <c r="R45" s="5">
        <v>7030</v>
      </c>
    </row>
    <row r="46" spans="2:18" x14ac:dyDescent="0.25">
      <c r="K46" t="s">
        <v>46</v>
      </c>
      <c r="L46" s="2">
        <v>45931</v>
      </c>
      <c r="M46" s="2">
        <v>45946</v>
      </c>
      <c r="N46" s="21">
        <f t="shared" si="1"/>
        <v>76</v>
      </c>
      <c r="O46" s="21" t="str">
        <f t="shared" si="10"/>
        <v>61-90</v>
      </c>
      <c r="P46" t="s">
        <v>60</v>
      </c>
      <c r="Q46" t="s">
        <v>64</v>
      </c>
      <c r="R46" s="5">
        <v>8104.42</v>
      </c>
    </row>
    <row r="47" spans="2:18" x14ac:dyDescent="0.25">
      <c r="K47" t="s">
        <v>47</v>
      </c>
      <c r="L47" s="2">
        <v>45757</v>
      </c>
      <c r="M47" s="2">
        <v>45774</v>
      </c>
      <c r="N47" s="21">
        <f t="shared" si="1"/>
        <v>248</v>
      </c>
      <c r="O47" s="21" t="str">
        <f t="shared" si="10"/>
        <v>121+</v>
      </c>
      <c r="P47" t="s">
        <v>59</v>
      </c>
      <c r="Q47" t="s">
        <v>65</v>
      </c>
      <c r="R47" s="5">
        <v>9869.74</v>
      </c>
    </row>
    <row r="48" spans="2:18" x14ac:dyDescent="0.25">
      <c r="K48" t="s">
        <v>48</v>
      </c>
      <c r="L48" s="2">
        <v>45730</v>
      </c>
      <c r="M48" s="2">
        <v>45733</v>
      </c>
      <c r="N48" s="21">
        <f t="shared" si="1"/>
        <v>289</v>
      </c>
      <c r="O48" s="21" t="str">
        <f t="shared" si="10"/>
        <v>121+</v>
      </c>
      <c r="P48" t="s">
        <v>60</v>
      </c>
      <c r="Q48" t="s">
        <v>57</v>
      </c>
      <c r="R48" s="5">
        <v>5359.08</v>
      </c>
    </row>
    <row r="49" spans="11:19" x14ac:dyDescent="0.25">
      <c r="K49" t="s">
        <v>49</v>
      </c>
      <c r="L49" s="2">
        <v>45815</v>
      </c>
      <c r="M49" s="2">
        <v>45844</v>
      </c>
      <c r="N49" s="21">
        <f t="shared" si="1"/>
        <v>178</v>
      </c>
      <c r="O49" s="21" t="str">
        <f t="shared" si="10"/>
        <v>121+</v>
      </c>
      <c r="P49" t="s">
        <v>59</v>
      </c>
      <c r="Q49" t="s">
        <v>61</v>
      </c>
      <c r="R49" s="5">
        <v>4202</v>
      </c>
    </row>
    <row r="50" spans="11:19" x14ac:dyDescent="0.25">
      <c r="K50" t="s">
        <v>50</v>
      </c>
      <c r="L50" s="2">
        <v>45780</v>
      </c>
      <c r="M50" s="2">
        <v>45807</v>
      </c>
      <c r="N50" s="21">
        <f t="shared" si="1"/>
        <v>215</v>
      </c>
      <c r="O50" s="21" t="str">
        <f t="shared" si="10"/>
        <v>121+</v>
      </c>
      <c r="P50" t="s">
        <v>60</v>
      </c>
      <c r="Q50" t="s">
        <v>62</v>
      </c>
      <c r="R50" s="5">
        <v>8459.06</v>
      </c>
    </row>
    <row r="51" spans="11:19" x14ac:dyDescent="0.25">
      <c r="K51" t="s">
        <v>51</v>
      </c>
      <c r="L51" s="2">
        <v>45664</v>
      </c>
      <c r="M51" s="2">
        <v>45688</v>
      </c>
      <c r="N51" s="21">
        <f t="shared" si="1"/>
        <v>334</v>
      </c>
      <c r="O51" s="21" t="str">
        <f t="shared" si="10"/>
        <v>121+</v>
      </c>
      <c r="P51" t="s">
        <v>59</v>
      </c>
      <c r="Q51" t="s">
        <v>64</v>
      </c>
      <c r="R51" s="5">
        <v>5800.88</v>
      </c>
    </row>
    <row r="52" spans="11:19" x14ac:dyDescent="0.25">
      <c r="K52" t="s">
        <v>52</v>
      </c>
      <c r="L52" s="2">
        <v>45891</v>
      </c>
      <c r="M52" s="2">
        <v>45895</v>
      </c>
      <c r="N52" s="21">
        <f t="shared" si="1"/>
        <v>127</v>
      </c>
      <c r="O52" s="21" t="str">
        <f t="shared" si="10"/>
        <v>121+</v>
      </c>
      <c r="P52" t="s">
        <v>60</v>
      </c>
      <c r="Q52" t="s">
        <v>65</v>
      </c>
      <c r="R52" s="5">
        <v>5195.6099999999997</v>
      </c>
    </row>
    <row r="54" spans="11:19" x14ac:dyDescent="0.25">
      <c r="R54" s="9">
        <f>SUM(R3:R53)</f>
        <v>325146.30000000005</v>
      </c>
      <c r="S54" t="s">
        <v>94</v>
      </c>
    </row>
  </sheetData>
  <autoFilter ref="K2:R2" xr:uid="{32DF1B46-A0FD-4F7B-93CE-85F9B45AF584}"/>
  <mergeCells count="2">
    <mergeCell ref="B11:C11"/>
    <mergeCell ref="B1:D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A1B89-6F66-4670-8ED9-3B846EF550E8}">
  <dimension ref="B3:H15"/>
  <sheetViews>
    <sheetView showGridLines="0" workbookViewId="0">
      <selection activeCell="K4" sqref="K4"/>
    </sheetView>
  </sheetViews>
  <sheetFormatPr defaultRowHeight="15" x14ac:dyDescent="0.25"/>
  <cols>
    <col min="2" max="2" width="12.28515625" bestFit="1" customWidth="1"/>
    <col min="3" max="3" width="10.28515625" bestFit="1" customWidth="1"/>
    <col min="4" max="4" width="14.7109375" bestFit="1" customWidth="1"/>
    <col min="5" max="5" width="14.42578125" bestFit="1" customWidth="1"/>
    <col min="6" max="6" width="9.85546875" bestFit="1" customWidth="1"/>
    <col min="7" max="7" width="11.7109375" bestFit="1" customWidth="1"/>
    <col min="8" max="8" width="13.85546875" bestFit="1" customWidth="1"/>
  </cols>
  <sheetData>
    <row r="3" spans="2:8" x14ac:dyDescent="0.25">
      <c r="B3" s="1" t="s">
        <v>98</v>
      </c>
      <c r="C3" s="1" t="s">
        <v>97</v>
      </c>
      <c r="D3" s="1" t="s">
        <v>440</v>
      </c>
      <c r="E3" s="1" t="s">
        <v>441</v>
      </c>
      <c r="F3" s="1" t="s">
        <v>442</v>
      </c>
      <c r="G3" s="1" t="s">
        <v>95</v>
      </c>
      <c r="H3" s="1" t="s">
        <v>96</v>
      </c>
    </row>
    <row r="4" spans="2:8" x14ac:dyDescent="0.25">
      <c r="B4" s="2">
        <v>45663</v>
      </c>
      <c r="C4" s="2" t="str">
        <f>TEXT(B4,"MMMM")</f>
        <v>January</v>
      </c>
      <c r="D4" s="14">
        <v>117916</v>
      </c>
      <c r="E4" s="15">
        <v>102387</v>
      </c>
      <c r="F4" s="14">
        <v>5896</v>
      </c>
      <c r="G4" s="14">
        <f>D4-E4-F4</f>
        <v>9633</v>
      </c>
      <c r="H4" s="13">
        <f>G4/D4</f>
        <v>8.1693748091862001E-2</v>
      </c>
    </row>
    <row r="5" spans="2:8" x14ac:dyDescent="0.25">
      <c r="B5" s="2">
        <v>45716</v>
      </c>
      <c r="C5" s="2" t="str">
        <f t="shared" ref="C5:C15" si="0">TEXT(B5,"MMMM")</f>
        <v>February</v>
      </c>
      <c r="D5" s="14">
        <v>123076</v>
      </c>
      <c r="E5" s="15">
        <v>106760</v>
      </c>
      <c r="F5" s="14">
        <v>6154</v>
      </c>
      <c r="G5" s="14">
        <f t="shared" ref="G5:G15" si="1">D5-E5-F5</f>
        <v>10162</v>
      </c>
      <c r="H5" s="13">
        <f t="shared" ref="H5:H15" si="2">G5/D5</f>
        <v>8.256686925151939E-2</v>
      </c>
    </row>
    <row r="6" spans="2:8" x14ac:dyDescent="0.25">
      <c r="B6" s="2">
        <v>45745</v>
      </c>
      <c r="C6" s="2" t="str">
        <f t="shared" si="0"/>
        <v>March</v>
      </c>
      <c r="D6" s="14">
        <v>188856</v>
      </c>
      <c r="E6" s="15">
        <v>149960</v>
      </c>
      <c r="F6" s="14">
        <v>9443</v>
      </c>
      <c r="G6" s="14">
        <f t="shared" si="1"/>
        <v>29453</v>
      </c>
      <c r="H6" s="13">
        <f t="shared" si="2"/>
        <v>0.15595480154191554</v>
      </c>
    </row>
    <row r="7" spans="2:8" x14ac:dyDescent="0.25">
      <c r="B7" s="2">
        <v>45761</v>
      </c>
      <c r="C7" s="2" t="str">
        <f t="shared" si="0"/>
        <v>April</v>
      </c>
      <c r="D7" s="14">
        <v>187041</v>
      </c>
      <c r="E7" s="15">
        <v>123793</v>
      </c>
      <c r="F7" s="14">
        <v>9352</v>
      </c>
      <c r="G7" s="14">
        <f t="shared" si="1"/>
        <v>53896</v>
      </c>
      <c r="H7" s="13">
        <f t="shared" si="2"/>
        <v>0.28815072631134347</v>
      </c>
    </row>
    <row r="8" spans="2:8" x14ac:dyDescent="0.25">
      <c r="B8" s="2">
        <v>45803</v>
      </c>
      <c r="C8" s="2" t="str">
        <f t="shared" si="0"/>
        <v>May</v>
      </c>
      <c r="D8" s="14">
        <v>142409</v>
      </c>
      <c r="E8" s="15">
        <v>107296</v>
      </c>
      <c r="F8" s="14">
        <v>7120</v>
      </c>
      <c r="G8" s="14">
        <f t="shared" si="1"/>
        <v>27993</v>
      </c>
      <c r="H8" s="13">
        <f t="shared" si="2"/>
        <v>0.19656763266366592</v>
      </c>
    </row>
    <row r="9" spans="2:8" x14ac:dyDescent="0.25">
      <c r="B9" s="2">
        <v>45826</v>
      </c>
      <c r="C9" s="2" t="str">
        <f t="shared" si="0"/>
        <v>June</v>
      </c>
      <c r="D9" s="14">
        <v>125645</v>
      </c>
      <c r="E9" s="15">
        <v>110367</v>
      </c>
      <c r="F9" s="14">
        <v>6282</v>
      </c>
      <c r="G9" s="14">
        <f t="shared" si="1"/>
        <v>8996</v>
      </c>
      <c r="H9" s="13">
        <f t="shared" si="2"/>
        <v>7.1598551474392133E-2</v>
      </c>
    </row>
    <row r="10" spans="2:8" x14ac:dyDescent="0.25">
      <c r="B10" s="2">
        <v>45865</v>
      </c>
      <c r="C10" s="2" t="str">
        <f t="shared" si="0"/>
        <v>July</v>
      </c>
      <c r="D10" s="14">
        <v>186462</v>
      </c>
      <c r="E10" s="15">
        <v>113721</v>
      </c>
      <c r="F10" s="14">
        <v>9323</v>
      </c>
      <c r="G10" s="14">
        <f t="shared" si="1"/>
        <v>63418</v>
      </c>
      <c r="H10" s="13">
        <f t="shared" si="2"/>
        <v>0.34011219444176294</v>
      </c>
    </row>
    <row r="11" spans="2:8" x14ac:dyDescent="0.25">
      <c r="B11" s="2">
        <v>45884</v>
      </c>
      <c r="C11" s="2" t="str">
        <f t="shared" si="0"/>
        <v>August</v>
      </c>
      <c r="D11" s="14">
        <v>140913</v>
      </c>
      <c r="E11" s="15">
        <v>130100</v>
      </c>
      <c r="F11" s="14">
        <v>7046</v>
      </c>
      <c r="G11" s="14">
        <f t="shared" si="1"/>
        <v>3767</v>
      </c>
      <c r="H11" s="13">
        <f t="shared" si="2"/>
        <v>2.6732806767296134E-2</v>
      </c>
    </row>
    <row r="12" spans="2:8" x14ac:dyDescent="0.25">
      <c r="B12" s="2">
        <v>45912</v>
      </c>
      <c r="C12" s="2" t="str">
        <f t="shared" si="0"/>
        <v>September</v>
      </c>
      <c r="D12" s="14">
        <v>189475</v>
      </c>
      <c r="E12" s="15">
        <v>145669</v>
      </c>
      <c r="F12" s="14">
        <v>9474</v>
      </c>
      <c r="G12" s="14">
        <f t="shared" si="1"/>
        <v>34332</v>
      </c>
      <c r="H12" s="13">
        <f t="shared" si="2"/>
        <v>0.18119540836521969</v>
      </c>
    </row>
    <row r="13" spans="2:8" x14ac:dyDescent="0.25">
      <c r="B13" s="2">
        <v>45956</v>
      </c>
      <c r="C13" s="2" t="str">
        <f t="shared" si="0"/>
        <v>October</v>
      </c>
      <c r="D13" s="14">
        <v>194862</v>
      </c>
      <c r="E13" s="15">
        <v>122446</v>
      </c>
      <c r="F13" s="14">
        <v>9743</v>
      </c>
      <c r="G13" s="14">
        <f t="shared" si="1"/>
        <v>62673</v>
      </c>
      <c r="H13" s="13">
        <f t="shared" si="2"/>
        <v>0.32162761338793605</v>
      </c>
    </row>
    <row r="14" spans="2:8" x14ac:dyDescent="0.25">
      <c r="B14" s="2">
        <v>45983</v>
      </c>
      <c r="C14" s="2" t="str">
        <f t="shared" si="0"/>
        <v>November</v>
      </c>
      <c r="D14" s="14">
        <v>165250</v>
      </c>
      <c r="E14" s="15">
        <v>154296</v>
      </c>
      <c r="F14" s="14">
        <v>8263</v>
      </c>
      <c r="G14" s="14">
        <f t="shared" si="1"/>
        <v>2691</v>
      </c>
      <c r="H14" s="13">
        <f t="shared" si="2"/>
        <v>1.6284417549167929E-2</v>
      </c>
    </row>
    <row r="15" spans="2:8" x14ac:dyDescent="0.25">
      <c r="B15" s="2">
        <v>46017</v>
      </c>
      <c r="C15" s="2" t="str">
        <f t="shared" si="0"/>
        <v>December</v>
      </c>
      <c r="D15" s="14">
        <v>140369</v>
      </c>
      <c r="E15" s="15">
        <v>104319</v>
      </c>
      <c r="F15" s="14">
        <v>7018</v>
      </c>
      <c r="G15" s="14">
        <f t="shared" si="1"/>
        <v>29032</v>
      </c>
      <c r="H15" s="13">
        <f t="shared" si="2"/>
        <v>0.20682629355484472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13D13-7FF6-4B45-83ED-C47C6F580DF8}">
  <dimension ref="B2:M41"/>
  <sheetViews>
    <sheetView showGridLines="0" zoomScale="130" zoomScaleNormal="130" workbookViewId="0">
      <selection activeCell="B3" sqref="B3:H15"/>
    </sheetView>
  </sheetViews>
  <sheetFormatPr defaultRowHeight="15" x14ac:dyDescent="0.25"/>
  <cols>
    <col min="2" max="2" width="23.5703125" bestFit="1" customWidth="1"/>
    <col min="3" max="3" width="23.5703125" customWidth="1"/>
    <col min="4" max="4" width="14.7109375" bestFit="1" customWidth="1"/>
    <col min="5" max="5" width="14.42578125" bestFit="1" customWidth="1"/>
    <col min="6" max="6" width="10.7109375" bestFit="1" customWidth="1"/>
    <col min="7" max="7" width="12.5703125" bestFit="1" customWidth="1"/>
    <col min="8" max="8" width="14" bestFit="1" customWidth="1"/>
    <col min="9" max="10" width="20.7109375" bestFit="1" customWidth="1"/>
    <col min="11" max="11" width="9.85546875" bestFit="1" customWidth="1"/>
    <col min="12" max="12" width="15.42578125" bestFit="1" customWidth="1"/>
    <col min="13" max="13" width="17.5703125" bestFit="1" customWidth="1"/>
  </cols>
  <sheetData>
    <row r="2" spans="2:13" x14ac:dyDescent="0.25">
      <c r="D2" s="4"/>
      <c r="E2" s="4"/>
      <c r="F2" s="4"/>
      <c r="J2" s="31"/>
      <c r="K2" s="31"/>
      <c r="L2" s="31"/>
      <c r="M2" s="31"/>
    </row>
    <row r="3" spans="2:13" x14ac:dyDescent="0.25">
      <c r="B3" s="1" t="s">
        <v>98</v>
      </c>
      <c r="C3" s="1" t="s">
        <v>97</v>
      </c>
      <c r="D3" s="1" t="s">
        <v>440</v>
      </c>
      <c r="E3" s="1" t="s">
        <v>441</v>
      </c>
      <c r="F3" s="1" t="s">
        <v>442</v>
      </c>
      <c r="G3" s="1" t="s">
        <v>95</v>
      </c>
      <c r="H3" s="1" t="s">
        <v>96</v>
      </c>
      <c r="I3" s="4"/>
      <c r="M3" s="4"/>
    </row>
    <row r="4" spans="2:13" x14ac:dyDescent="0.25">
      <c r="B4" s="2">
        <v>45663</v>
      </c>
      <c r="C4" s="2" t="str">
        <f>TEXT(B4,"MMMM")</f>
        <v>January</v>
      </c>
      <c r="D4" s="14">
        <v>117916</v>
      </c>
      <c r="E4" s="15">
        <v>102387</v>
      </c>
      <c r="F4" s="14">
        <v>5896</v>
      </c>
      <c r="G4" s="14">
        <f>D4-E4-F4</f>
        <v>9633</v>
      </c>
      <c r="H4" s="13">
        <f>G4/D4</f>
        <v>8.1693748091862001E-2</v>
      </c>
      <c r="M4" s="16"/>
    </row>
    <row r="5" spans="2:13" x14ac:dyDescent="0.25">
      <c r="B5" s="2">
        <v>45716</v>
      </c>
      <c r="C5" s="2" t="str">
        <f t="shared" ref="C5:C15" si="0">TEXT(B5,"MMMM")</f>
        <v>February</v>
      </c>
      <c r="D5" s="14">
        <v>123076</v>
      </c>
      <c r="E5" s="15">
        <v>106760</v>
      </c>
      <c r="F5" s="14">
        <v>6154</v>
      </c>
      <c r="G5" s="14">
        <f t="shared" ref="G5:G15" si="1">D5-E5-F5</f>
        <v>10162</v>
      </c>
      <c r="H5" s="13">
        <f t="shared" ref="H5:H15" si="2">G5/D5</f>
        <v>8.256686925151939E-2</v>
      </c>
      <c r="M5" s="16"/>
    </row>
    <row r="6" spans="2:13" x14ac:dyDescent="0.25">
      <c r="B6" s="2">
        <v>45745</v>
      </c>
      <c r="C6" s="2" t="str">
        <f t="shared" si="0"/>
        <v>March</v>
      </c>
      <c r="D6" s="14">
        <v>188856</v>
      </c>
      <c r="E6" s="15">
        <v>149960</v>
      </c>
      <c r="F6" s="14">
        <v>9443</v>
      </c>
      <c r="G6" s="14">
        <f t="shared" si="1"/>
        <v>29453</v>
      </c>
      <c r="H6" s="13">
        <f t="shared" si="2"/>
        <v>0.15595480154191554</v>
      </c>
      <c r="M6" s="16"/>
    </row>
    <row r="7" spans="2:13" x14ac:dyDescent="0.25">
      <c r="B7" s="2">
        <v>45761</v>
      </c>
      <c r="C7" s="2" t="str">
        <f t="shared" si="0"/>
        <v>April</v>
      </c>
      <c r="D7" s="14">
        <v>187041</v>
      </c>
      <c r="E7" s="15">
        <v>123793</v>
      </c>
      <c r="F7" s="14">
        <v>9352</v>
      </c>
      <c r="G7" s="14">
        <f t="shared" si="1"/>
        <v>53896</v>
      </c>
      <c r="H7" s="13">
        <f t="shared" si="2"/>
        <v>0.28815072631134347</v>
      </c>
      <c r="M7" s="16"/>
    </row>
    <row r="8" spans="2:13" x14ac:dyDescent="0.25">
      <c r="B8" s="2">
        <v>45803</v>
      </c>
      <c r="C8" s="2" t="str">
        <f t="shared" si="0"/>
        <v>May</v>
      </c>
      <c r="D8" s="14">
        <v>142409</v>
      </c>
      <c r="E8" s="15">
        <v>107296</v>
      </c>
      <c r="F8" s="14">
        <v>7120</v>
      </c>
      <c r="G8" s="14">
        <f t="shared" si="1"/>
        <v>27993</v>
      </c>
      <c r="H8" s="13">
        <f t="shared" si="2"/>
        <v>0.19656763266366592</v>
      </c>
      <c r="M8" s="16"/>
    </row>
    <row r="9" spans="2:13" x14ac:dyDescent="0.25">
      <c r="B9" s="2">
        <v>45826</v>
      </c>
      <c r="C9" s="2" t="str">
        <f t="shared" si="0"/>
        <v>June</v>
      </c>
      <c r="D9" s="14">
        <v>125645</v>
      </c>
      <c r="E9" s="15">
        <v>110367</v>
      </c>
      <c r="F9" s="14">
        <v>6282</v>
      </c>
      <c r="G9" s="14">
        <f t="shared" si="1"/>
        <v>8996</v>
      </c>
      <c r="H9" s="13">
        <f t="shared" si="2"/>
        <v>7.1598551474392133E-2</v>
      </c>
      <c r="M9" s="16"/>
    </row>
    <row r="10" spans="2:13" x14ac:dyDescent="0.25">
      <c r="B10" s="2">
        <v>45865</v>
      </c>
      <c r="C10" s="2" t="str">
        <f t="shared" si="0"/>
        <v>July</v>
      </c>
      <c r="D10" s="14">
        <v>186462</v>
      </c>
      <c r="E10" s="15">
        <v>113721</v>
      </c>
      <c r="F10" s="14">
        <v>9323</v>
      </c>
      <c r="G10" s="14">
        <f t="shared" si="1"/>
        <v>63418</v>
      </c>
      <c r="H10" s="13">
        <f t="shared" si="2"/>
        <v>0.34011219444176294</v>
      </c>
    </row>
    <row r="11" spans="2:13" x14ac:dyDescent="0.25">
      <c r="B11" s="2">
        <v>45884</v>
      </c>
      <c r="C11" s="2" t="str">
        <f t="shared" si="0"/>
        <v>August</v>
      </c>
      <c r="D11" s="14">
        <v>140913</v>
      </c>
      <c r="E11" s="15">
        <v>130100</v>
      </c>
      <c r="F11" s="14">
        <v>7046</v>
      </c>
      <c r="G11" s="14">
        <f t="shared" si="1"/>
        <v>3767</v>
      </c>
      <c r="H11" s="13">
        <f t="shared" si="2"/>
        <v>2.6732806767296134E-2</v>
      </c>
    </row>
    <row r="12" spans="2:13" x14ac:dyDescent="0.25">
      <c r="B12" s="2">
        <v>45912</v>
      </c>
      <c r="C12" s="2" t="str">
        <f t="shared" si="0"/>
        <v>September</v>
      </c>
      <c r="D12" s="14">
        <v>189475</v>
      </c>
      <c r="E12" s="15">
        <v>145669</v>
      </c>
      <c r="F12" s="14">
        <v>9474</v>
      </c>
      <c r="G12" s="14">
        <f t="shared" si="1"/>
        <v>34332</v>
      </c>
      <c r="H12" s="13">
        <f t="shared" si="2"/>
        <v>0.18119540836521969</v>
      </c>
    </row>
    <row r="13" spans="2:13" x14ac:dyDescent="0.25">
      <c r="B13" s="2">
        <v>45956</v>
      </c>
      <c r="C13" s="2" t="str">
        <f t="shared" si="0"/>
        <v>October</v>
      </c>
      <c r="D13" s="14">
        <v>194862</v>
      </c>
      <c r="E13" s="15">
        <v>122446</v>
      </c>
      <c r="F13" s="14">
        <v>9743</v>
      </c>
      <c r="G13" s="14">
        <f t="shared" si="1"/>
        <v>62673</v>
      </c>
      <c r="H13" s="13">
        <f t="shared" si="2"/>
        <v>0.32162761338793605</v>
      </c>
    </row>
    <row r="14" spans="2:13" x14ac:dyDescent="0.25">
      <c r="B14" s="2">
        <v>45983</v>
      </c>
      <c r="C14" s="2" t="str">
        <f t="shared" si="0"/>
        <v>November</v>
      </c>
      <c r="D14" s="14">
        <v>165250</v>
      </c>
      <c r="E14" s="15">
        <v>154296</v>
      </c>
      <c r="F14" s="14">
        <v>8263</v>
      </c>
      <c r="G14" s="14">
        <f t="shared" si="1"/>
        <v>2691</v>
      </c>
      <c r="H14" s="13">
        <f t="shared" si="2"/>
        <v>1.6284417549167929E-2</v>
      </c>
    </row>
    <row r="15" spans="2:13" x14ac:dyDescent="0.25">
      <c r="B15" s="2">
        <v>46017</v>
      </c>
      <c r="C15" s="2" t="str">
        <f t="shared" si="0"/>
        <v>December</v>
      </c>
      <c r="D15" s="14">
        <v>140369</v>
      </c>
      <c r="E15" s="15">
        <v>104319</v>
      </c>
      <c r="F15" s="14">
        <v>7018</v>
      </c>
      <c r="G15" s="14">
        <f t="shared" si="1"/>
        <v>29032</v>
      </c>
      <c r="H15" s="13">
        <f t="shared" si="2"/>
        <v>0.20682629355484472</v>
      </c>
    </row>
    <row r="16" spans="2:13" x14ac:dyDescent="0.25">
      <c r="D16" s="14"/>
      <c r="E16" s="14"/>
      <c r="F16" s="14"/>
      <c r="G16" s="14"/>
      <c r="H16" s="13"/>
    </row>
    <row r="17" spans="4:8" x14ac:dyDescent="0.25">
      <c r="D17" s="2"/>
      <c r="E17" s="2"/>
      <c r="H17" s="13"/>
    </row>
    <row r="18" spans="4:8" x14ac:dyDescent="0.25">
      <c r="D18" s="2"/>
      <c r="E18" s="2"/>
    </row>
    <row r="19" spans="4:8" x14ac:dyDescent="0.25">
      <c r="D19" s="2"/>
      <c r="E19" s="2"/>
    </row>
    <row r="20" spans="4:8" x14ac:dyDescent="0.25">
      <c r="D20" s="2"/>
      <c r="E20" s="2"/>
    </row>
    <row r="21" spans="4:8" x14ac:dyDescent="0.25">
      <c r="D21" s="2"/>
      <c r="E21" s="2"/>
    </row>
    <row r="22" spans="4:8" x14ac:dyDescent="0.25">
      <c r="D22" s="2"/>
      <c r="E22" s="2"/>
    </row>
    <row r="23" spans="4:8" x14ac:dyDescent="0.25">
      <c r="D23" s="2"/>
      <c r="E23" s="2"/>
    </row>
    <row r="24" spans="4:8" x14ac:dyDescent="0.25">
      <c r="D24" s="2"/>
      <c r="E24" s="2"/>
    </row>
    <row r="25" spans="4:8" x14ac:dyDescent="0.25">
      <c r="D25" s="2"/>
      <c r="E25" s="2"/>
    </row>
    <row r="26" spans="4:8" x14ac:dyDescent="0.25">
      <c r="D26" s="2"/>
      <c r="E26" s="2"/>
    </row>
    <row r="27" spans="4:8" x14ac:dyDescent="0.25">
      <c r="D27" s="2"/>
      <c r="E27" s="2"/>
    </row>
    <row r="28" spans="4:8" x14ac:dyDescent="0.25">
      <c r="D28" s="2"/>
      <c r="E28" s="2"/>
    </row>
    <row r="29" spans="4:8" x14ac:dyDescent="0.25">
      <c r="D29" s="2"/>
      <c r="E29" s="2"/>
    </row>
    <row r="30" spans="4:8" x14ac:dyDescent="0.25">
      <c r="D30" s="2"/>
      <c r="E30" s="2"/>
    </row>
    <row r="31" spans="4:8" x14ac:dyDescent="0.25">
      <c r="D31" s="2"/>
      <c r="E31" s="2"/>
    </row>
    <row r="32" spans="4:8" x14ac:dyDescent="0.25">
      <c r="D32" s="2"/>
      <c r="E32" s="2"/>
    </row>
    <row r="33" spans="4:5" x14ac:dyDescent="0.25">
      <c r="D33" s="2"/>
      <c r="E33" s="2"/>
    </row>
    <row r="34" spans="4:5" x14ac:dyDescent="0.25">
      <c r="D34" s="2"/>
      <c r="E34" s="2"/>
    </row>
    <row r="35" spans="4:5" x14ac:dyDescent="0.25">
      <c r="D35" s="2"/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  <row r="39" spans="4:5" x14ac:dyDescent="0.25">
      <c r="D39" s="2"/>
      <c r="E39" s="2"/>
    </row>
    <row r="40" spans="4:5" x14ac:dyDescent="0.25">
      <c r="D40" s="2"/>
      <c r="E40" s="2"/>
    </row>
    <row r="41" spans="4:5" x14ac:dyDescent="0.25">
      <c r="D41" s="2"/>
      <c r="E41" s="2"/>
    </row>
  </sheetData>
  <mergeCells count="1">
    <mergeCell ref="J2:M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B915-4286-4C1D-AF22-00177351128B}">
  <dimension ref="A2:K52"/>
  <sheetViews>
    <sheetView showGridLines="0" workbookViewId="0">
      <selection activeCell="B20" sqref="B20"/>
    </sheetView>
  </sheetViews>
  <sheetFormatPr defaultRowHeight="15" x14ac:dyDescent="0.25"/>
  <cols>
    <col min="2" max="2" width="25" bestFit="1" customWidth="1"/>
    <col min="4" max="4" width="9.5703125" bestFit="1" customWidth="1"/>
    <col min="5" max="5" width="11" bestFit="1" customWidth="1"/>
    <col min="6" max="6" width="14.85546875" bestFit="1" customWidth="1"/>
    <col min="7" max="7" width="10.7109375" bestFit="1" customWidth="1"/>
    <col min="8" max="8" width="12.42578125" bestFit="1" customWidth="1"/>
    <col min="9" max="9" width="12.140625" bestFit="1" customWidth="1"/>
    <col min="10" max="10" width="20.7109375" bestFit="1" customWidth="1"/>
  </cols>
  <sheetData>
    <row r="2" spans="1:11" x14ac:dyDescent="0.25">
      <c r="A2" t="s">
        <v>446</v>
      </c>
      <c r="B2" t="s">
        <v>447</v>
      </c>
      <c r="D2" s="1" t="s">
        <v>53</v>
      </c>
      <c r="E2" s="1" t="s">
        <v>54</v>
      </c>
      <c r="F2" s="1" t="s">
        <v>55</v>
      </c>
      <c r="G2" s="1" t="s">
        <v>73</v>
      </c>
      <c r="H2" s="1" t="s">
        <v>63</v>
      </c>
      <c r="I2" s="1" t="s">
        <v>58</v>
      </c>
      <c r="J2" s="1" t="s">
        <v>80</v>
      </c>
      <c r="K2" s="1" t="s">
        <v>56</v>
      </c>
    </row>
    <row r="3" spans="1:11" x14ac:dyDescent="0.25">
      <c r="A3" t="s">
        <v>448</v>
      </c>
      <c r="B3" t="s">
        <v>452</v>
      </c>
      <c r="D3" t="s">
        <v>3</v>
      </c>
      <c r="E3" s="2">
        <v>45847</v>
      </c>
      <c r="F3" s="2">
        <v>45870</v>
      </c>
      <c r="G3">
        <f t="shared" ref="G3:G34" si="0">IF(OR(ISBLANK(E3),ISBLANK(F3)),"",F3-E3)</f>
        <v>23</v>
      </c>
      <c r="H3" t="s">
        <v>71</v>
      </c>
      <c r="I3" t="s">
        <v>59</v>
      </c>
      <c r="J3" t="s">
        <v>57</v>
      </c>
      <c r="K3" s="5">
        <v>9520.61</v>
      </c>
    </row>
    <row r="4" spans="1:11" x14ac:dyDescent="0.25">
      <c r="A4" t="s">
        <v>449</v>
      </c>
      <c r="B4" t="s">
        <v>443</v>
      </c>
      <c r="D4" t="s">
        <v>4</v>
      </c>
      <c r="E4" s="2">
        <v>45842</v>
      </c>
      <c r="F4" s="2">
        <v>45851</v>
      </c>
      <c r="G4">
        <f t="shared" si="0"/>
        <v>9</v>
      </c>
      <c r="H4" t="s">
        <v>71</v>
      </c>
      <c r="I4" t="s">
        <v>60</v>
      </c>
      <c r="J4" t="s">
        <v>61</v>
      </c>
      <c r="K4" s="5">
        <v>4797.99</v>
      </c>
    </row>
    <row r="5" spans="1:11" x14ac:dyDescent="0.25">
      <c r="A5" t="s">
        <v>450</v>
      </c>
      <c r="B5" t="s">
        <v>1</v>
      </c>
      <c r="D5" t="s">
        <v>5</v>
      </c>
      <c r="E5" s="2">
        <v>45989</v>
      </c>
      <c r="F5" s="2"/>
      <c r="G5" t="str">
        <f t="shared" si="0"/>
        <v/>
      </c>
      <c r="H5" t="s">
        <v>81</v>
      </c>
      <c r="I5" t="s">
        <v>59</v>
      </c>
      <c r="J5" t="s">
        <v>62</v>
      </c>
      <c r="K5" s="5">
        <v>9025.0400000000009</v>
      </c>
    </row>
    <row r="6" spans="1:11" x14ac:dyDescent="0.25">
      <c r="A6" t="s">
        <v>451</v>
      </c>
      <c r="B6" t="s">
        <v>2</v>
      </c>
      <c r="D6" t="s">
        <v>6</v>
      </c>
      <c r="E6" s="2">
        <v>45931</v>
      </c>
      <c r="F6" s="2">
        <v>45947</v>
      </c>
      <c r="G6">
        <f t="shared" si="0"/>
        <v>16</v>
      </c>
      <c r="H6" t="s">
        <v>69</v>
      </c>
      <c r="I6" t="s">
        <v>60</v>
      </c>
      <c r="J6" t="s">
        <v>64</v>
      </c>
      <c r="K6" s="5">
        <v>7084.16</v>
      </c>
    </row>
    <row r="7" spans="1:11" x14ac:dyDescent="0.25">
      <c r="D7" t="s">
        <v>7</v>
      </c>
      <c r="E7" s="2">
        <v>45862</v>
      </c>
      <c r="F7" s="2">
        <v>45879</v>
      </c>
      <c r="G7">
        <f t="shared" si="0"/>
        <v>17</v>
      </c>
      <c r="H7" t="s">
        <v>71</v>
      </c>
      <c r="I7" t="s">
        <v>59</v>
      </c>
      <c r="J7" t="s">
        <v>65</v>
      </c>
      <c r="K7" s="5">
        <v>6583.24</v>
      </c>
    </row>
    <row r="8" spans="1:11" x14ac:dyDescent="0.25">
      <c r="D8" t="s">
        <v>8</v>
      </c>
      <c r="E8" s="2">
        <v>45716</v>
      </c>
      <c r="F8" s="2">
        <v>45740</v>
      </c>
      <c r="G8">
        <f t="shared" si="0"/>
        <v>24</v>
      </c>
      <c r="H8" t="s">
        <v>71</v>
      </c>
      <c r="I8" t="s">
        <v>60</v>
      </c>
      <c r="J8" t="s">
        <v>57</v>
      </c>
      <c r="K8" s="5">
        <v>3333.16</v>
      </c>
    </row>
    <row r="9" spans="1:11" x14ac:dyDescent="0.25">
      <c r="D9" t="s">
        <v>9</v>
      </c>
      <c r="E9" s="2">
        <v>45818</v>
      </c>
      <c r="F9" s="2">
        <v>45832</v>
      </c>
      <c r="G9">
        <f t="shared" si="0"/>
        <v>14</v>
      </c>
      <c r="H9" t="s">
        <v>71</v>
      </c>
      <c r="I9" t="s">
        <v>59</v>
      </c>
      <c r="J9" t="s">
        <v>61</v>
      </c>
      <c r="K9" s="5">
        <v>9420.6299999999992</v>
      </c>
    </row>
    <row r="10" spans="1:11" x14ac:dyDescent="0.25">
      <c r="D10" t="s">
        <v>10</v>
      </c>
      <c r="E10" s="2">
        <v>45909</v>
      </c>
      <c r="F10" s="2">
        <v>45934</v>
      </c>
      <c r="G10">
        <f t="shared" si="0"/>
        <v>25</v>
      </c>
      <c r="H10" t="s">
        <v>69</v>
      </c>
      <c r="I10" t="s">
        <v>60</v>
      </c>
      <c r="J10" t="s">
        <v>62</v>
      </c>
      <c r="K10" s="5">
        <v>8862.7000000000007</v>
      </c>
    </row>
    <row r="11" spans="1:11" x14ac:dyDescent="0.25">
      <c r="D11" t="s">
        <v>11</v>
      </c>
      <c r="E11" s="2">
        <v>45877</v>
      </c>
      <c r="F11" s="2">
        <v>45881</v>
      </c>
      <c r="G11">
        <f t="shared" si="0"/>
        <v>4</v>
      </c>
      <c r="H11" t="s">
        <v>71</v>
      </c>
      <c r="I11" t="s">
        <v>59</v>
      </c>
      <c r="J11" t="s">
        <v>64</v>
      </c>
      <c r="K11" s="5">
        <v>5982.94</v>
      </c>
    </row>
    <row r="12" spans="1:11" x14ac:dyDescent="0.25">
      <c r="D12" t="s">
        <v>12</v>
      </c>
      <c r="E12" s="2">
        <v>45664</v>
      </c>
      <c r="F12" s="2">
        <v>45665</v>
      </c>
      <c r="G12">
        <f t="shared" si="0"/>
        <v>1</v>
      </c>
      <c r="H12" t="s">
        <v>71</v>
      </c>
      <c r="I12" t="s">
        <v>60</v>
      </c>
      <c r="J12" t="s">
        <v>65</v>
      </c>
      <c r="K12" s="5">
        <v>4601.63</v>
      </c>
    </row>
    <row r="13" spans="1:11" x14ac:dyDescent="0.25">
      <c r="D13" t="s">
        <v>13</v>
      </c>
      <c r="E13" s="2">
        <v>45877</v>
      </c>
      <c r="F13" s="2">
        <v>45892</v>
      </c>
      <c r="G13">
        <f t="shared" si="0"/>
        <v>15</v>
      </c>
      <c r="H13" t="s">
        <v>71</v>
      </c>
      <c r="I13" t="s">
        <v>59</v>
      </c>
      <c r="J13" t="s">
        <v>57</v>
      </c>
      <c r="K13" s="5">
        <v>3245.51</v>
      </c>
    </row>
    <row r="14" spans="1:11" x14ac:dyDescent="0.25">
      <c r="D14" t="s">
        <v>14</v>
      </c>
      <c r="E14" s="2">
        <v>45886</v>
      </c>
      <c r="F14" s="2">
        <v>45891</v>
      </c>
      <c r="G14">
        <f t="shared" si="0"/>
        <v>5</v>
      </c>
      <c r="H14" t="s">
        <v>71</v>
      </c>
      <c r="I14" t="s">
        <v>60</v>
      </c>
      <c r="J14" t="s">
        <v>61</v>
      </c>
      <c r="K14" s="5">
        <v>7618.55</v>
      </c>
    </row>
    <row r="15" spans="1:11" x14ac:dyDescent="0.25">
      <c r="D15" t="s">
        <v>15</v>
      </c>
      <c r="E15" s="2">
        <v>45775</v>
      </c>
      <c r="F15" s="2">
        <v>45785</v>
      </c>
      <c r="G15">
        <f t="shared" si="0"/>
        <v>10</v>
      </c>
      <c r="H15" t="s">
        <v>71</v>
      </c>
      <c r="I15" t="s">
        <v>59</v>
      </c>
      <c r="J15" t="s">
        <v>62</v>
      </c>
      <c r="K15" s="5">
        <v>4794.21</v>
      </c>
    </row>
    <row r="16" spans="1:11" x14ac:dyDescent="0.25">
      <c r="D16" t="s">
        <v>16</v>
      </c>
      <c r="E16" s="2">
        <v>45988</v>
      </c>
      <c r="F16" s="2"/>
      <c r="G16" t="str">
        <f t="shared" si="0"/>
        <v/>
      </c>
      <c r="H16" t="s">
        <v>81</v>
      </c>
      <c r="I16" t="s">
        <v>60</v>
      </c>
      <c r="J16" t="s">
        <v>64</v>
      </c>
      <c r="K16" s="5">
        <v>7499.19</v>
      </c>
    </row>
    <row r="17" spans="4:11" x14ac:dyDescent="0.25">
      <c r="D17" t="s">
        <v>17</v>
      </c>
      <c r="E17" s="2">
        <v>45924</v>
      </c>
      <c r="F17" s="2">
        <v>45951</v>
      </c>
      <c r="G17">
        <f t="shared" si="0"/>
        <v>27</v>
      </c>
      <c r="H17" t="s">
        <v>69</v>
      </c>
      <c r="I17" t="s">
        <v>59</v>
      </c>
      <c r="J17" t="s">
        <v>65</v>
      </c>
      <c r="K17" s="5">
        <v>6907.69</v>
      </c>
    </row>
    <row r="18" spans="4:11" x14ac:dyDescent="0.25">
      <c r="D18" t="s">
        <v>18</v>
      </c>
      <c r="E18" s="2">
        <v>45891</v>
      </c>
      <c r="F18" s="2">
        <v>45896</v>
      </c>
      <c r="G18">
        <f t="shared" si="0"/>
        <v>5</v>
      </c>
      <c r="H18" t="s">
        <v>71</v>
      </c>
      <c r="I18" t="s">
        <v>60</v>
      </c>
      <c r="J18" t="s">
        <v>57</v>
      </c>
      <c r="K18" s="5">
        <v>7632.71</v>
      </c>
    </row>
    <row r="19" spans="4:11" x14ac:dyDescent="0.25">
      <c r="D19" t="s">
        <v>19</v>
      </c>
      <c r="E19" s="2">
        <v>45954</v>
      </c>
      <c r="F19" s="2">
        <v>45974</v>
      </c>
      <c r="G19">
        <f t="shared" si="0"/>
        <v>20</v>
      </c>
      <c r="H19" t="s">
        <v>68</v>
      </c>
      <c r="I19" t="s">
        <v>59</v>
      </c>
      <c r="J19" t="s">
        <v>61</v>
      </c>
      <c r="K19" s="5">
        <v>8192.69</v>
      </c>
    </row>
    <row r="20" spans="4:11" x14ac:dyDescent="0.25">
      <c r="D20" t="s">
        <v>20</v>
      </c>
      <c r="E20" s="2">
        <v>45810</v>
      </c>
      <c r="F20" s="2">
        <v>45836</v>
      </c>
      <c r="G20">
        <f t="shared" si="0"/>
        <v>26</v>
      </c>
      <c r="H20" t="s">
        <v>71</v>
      </c>
      <c r="I20" t="s">
        <v>60</v>
      </c>
      <c r="J20" t="s">
        <v>62</v>
      </c>
      <c r="K20" s="5">
        <v>6388.89</v>
      </c>
    </row>
    <row r="21" spans="4:11" x14ac:dyDescent="0.25">
      <c r="D21" t="s">
        <v>21</v>
      </c>
      <c r="E21" s="2">
        <v>45783</v>
      </c>
      <c r="F21" s="2">
        <v>45813</v>
      </c>
      <c r="G21">
        <f t="shared" si="0"/>
        <v>30</v>
      </c>
      <c r="H21" t="s">
        <v>71</v>
      </c>
      <c r="I21" t="s">
        <v>59</v>
      </c>
      <c r="J21" t="s">
        <v>64</v>
      </c>
      <c r="K21" s="5">
        <v>2620.46</v>
      </c>
    </row>
    <row r="22" spans="4:11" x14ac:dyDescent="0.25">
      <c r="D22" t="s">
        <v>22</v>
      </c>
      <c r="E22" s="2">
        <v>45781</v>
      </c>
      <c r="F22" s="2">
        <v>45785</v>
      </c>
      <c r="G22">
        <f t="shared" si="0"/>
        <v>4</v>
      </c>
      <c r="H22" t="s">
        <v>71</v>
      </c>
      <c r="I22" t="s">
        <v>60</v>
      </c>
      <c r="J22" t="s">
        <v>65</v>
      </c>
      <c r="K22" s="5">
        <v>7597.69</v>
      </c>
    </row>
    <row r="23" spans="4:11" x14ac:dyDescent="0.25">
      <c r="D23" t="s">
        <v>23</v>
      </c>
      <c r="E23" s="2">
        <v>45768</v>
      </c>
      <c r="F23" s="2">
        <v>45779</v>
      </c>
      <c r="G23">
        <f t="shared" si="0"/>
        <v>11</v>
      </c>
      <c r="H23" t="s">
        <v>71</v>
      </c>
      <c r="I23" t="s">
        <v>59</v>
      </c>
      <c r="J23" t="s">
        <v>57</v>
      </c>
      <c r="K23" s="5">
        <v>6845.45</v>
      </c>
    </row>
    <row r="24" spans="4:11" x14ac:dyDescent="0.25">
      <c r="D24" t="s">
        <v>24</v>
      </c>
      <c r="E24" s="2">
        <v>45663</v>
      </c>
      <c r="F24" s="2">
        <v>45671</v>
      </c>
      <c r="G24">
        <f t="shared" si="0"/>
        <v>8</v>
      </c>
      <c r="H24" t="s">
        <v>71</v>
      </c>
      <c r="I24" t="s">
        <v>60</v>
      </c>
      <c r="J24" t="s">
        <v>61</v>
      </c>
      <c r="K24" s="5">
        <v>3880.78</v>
      </c>
    </row>
    <row r="25" spans="4:11" x14ac:dyDescent="0.25">
      <c r="D25" t="s">
        <v>25</v>
      </c>
      <c r="E25" s="2">
        <v>46001</v>
      </c>
      <c r="F25" s="2"/>
      <c r="G25" t="str">
        <f t="shared" si="0"/>
        <v/>
      </c>
      <c r="H25" t="s">
        <v>81</v>
      </c>
      <c r="I25" t="s">
        <v>59</v>
      </c>
      <c r="J25" t="s">
        <v>62</v>
      </c>
      <c r="K25" s="5">
        <v>7386.29</v>
      </c>
    </row>
    <row r="26" spans="4:11" x14ac:dyDescent="0.25">
      <c r="D26" t="s">
        <v>26</v>
      </c>
      <c r="E26" s="2">
        <v>45717</v>
      </c>
      <c r="F26" s="2">
        <v>45718</v>
      </c>
      <c r="G26">
        <f t="shared" si="0"/>
        <v>1</v>
      </c>
      <c r="H26" t="s">
        <v>71</v>
      </c>
      <c r="I26" t="s">
        <v>60</v>
      </c>
      <c r="J26" t="s">
        <v>64</v>
      </c>
      <c r="K26" s="5">
        <v>4738.66</v>
      </c>
    </row>
    <row r="27" spans="4:11" x14ac:dyDescent="0.25">
      <c r="D27" t="s">
        <v>27</v>
      </c>
      <c r="E27" s="2">
        <v>45857</v>
      </c>
      <c r="F27" s="2">
        <v>45883</v>
      </c>
      <c r="G27">
        <f t="shared" si="0"/>
        <v>26</v>
      </c>
      <c r="H27" t="s">
        <v>71</v>
      </c>
      <c r="I27" t="s">
        <v>59</v>
      </c>
      <c r="J27" t="s">
        <v>65</v>
      </c>
      <c r="K27" s="5">
        <v>9904.17</v>
      </c>
    </row>
    <row r="28" spans="4:11" x14ac:dyDescent="0.25">
      <c r="D28" t="s">
        <v>28</v>
      </c>
      <c r="E28" s="2">
        <v>45688</v>
      </c>
      <c r="F28" s="2">
        <v>45696</v>
      </c>
      <c r="G28">
        <f t="shared" si="0"/>
        <v>8</v>
      </c>
      <c r="H28" t="s">
        <v>71</v>
      </c>
      <c r="I28" t="s">
        <v>60</v>
      </c>
      <c r="J28" t="s">
        <v>57</v>
      </c>
      <c r="K28" s="5">
        <v>6325.84</v>
      </c>
    </row>
    <row r="29" spans="4:11" x14ac:dyDescent="0.25">
      <c r="D29" t="s">
        <v>29</v>
      </c>
      <c r="E29" s="2">
        <v>45993</v>
      </c>
      <c r="F29" s="2">
        <v>45996</v>
      </c>
      <c r="G29">
        <f t="shared" si="0"/>
        <v>3</v>
      </c>
      <c r="H29" t="s">
        <v>67</v>
      </c>
      <c r="I29" t="s">
        <v>59</v>
      </c>
      <c r="J29" t="s">
        <v>61</v>
      </c>
      <c r="K29" s="5">
        <v>4545.67</v>
      </c>
    </row>
    <row r="30" spans="4:11" x14ac:dyDescent="0.25">
      <c r="D30" t="s">
        <v>30</v>
      </c>
      <c r="E30" s="2">
        <v>45700</v>
      </c>
      <c r="F30" s="2">
        <v>45726</v>
      </c>
      <c r="G30">
        <f t="shared" si="0"/>
        <v>26</v>
      </c>
      <c r="H30" t="s">
        <v>71</v>
      </c>
      <c r="I30" t="s">
        <v>60</v>
      </c>
      <c r="J30" t="s">
        <v>62</v>
      </c>
      <c r="K30" s="5">
        <v>7029.19</v>
      </c>
    </row>
    <row r="31" spans="4:11" x14ac:dyDescent="0.25">
      <c r="D31" t="s">
        <v>31</v>
      </c>
      <c r="E31" s="2">
        <v>45930</v>
      </c>
      <c r="F31" s="2">
        <v>45953</v>
      </c>
      <c r="G31">
        <f t="shared" si="0"/>
        <v>23</v>
      </c>
      <c r="H31" t="s">
        <v>69</v>
      </c>
      <c r="I31" t="s">
        <v>59</v>
      </c>
      <c r="J31" t="s">
        <v>64</v>
      </c>
      <c r="K31" s="5">
        <v>6523.08</v>
      </c>
    </row>
    <row r="32" spans="4:11" x14ac:dyDescent="0.25">
      <c r="D32" t="s">
        <v>32</v>
      </c>
      <c r="E32" s="2">
        <v>46000</v>
      </c>
      <c r="F32" s="2">
        <v>46001</v>
      </c>
      <c r="G32">
        <f t="shared" si="0"/>
        <v>1</v>
      </c>
      <c r="H32" t="s">
        <v>67</v>
      </c>
      <c r="I32" t="s">
        <v>60</v>
      </c>
      <c r="J32" t="s">
        <v>65</v>
      </c>
      <c r="K32" s="5">
        <v>5314.04</v>
      </c>
    </row>
    <row r="33" spans="4:11" x14ac:dyDescent="0.25">
      <c r="D33" t="s">
        <v>33</v>
      </c>
      <c r="E33" s="2">
        <v>45834</v>
      </c>
      <c r="F33" s="2">
        <v>45852</v>
      </c>
      <c r="G33">
        <f t="shared" si="0"/>
        <v>18</v>
      </c>
      <c r="H33" t="s">
        <v>71</v>
      </c>
      <c r="I33" t="s">
        <v>59</v>
      </c>
      <c r="J33" t="s">
        <v>57</v>
      </c>
      <c r="K33" s="5">
        <v>6544.97</v>
      </c>
    </row>
    <row r="34" spans="4:11" x14ac:dyDescent="0.25">
      <c r="D34" t="s">
        <v>34</v>
      </c>
      <c r="E34" s="2">
        <v>45775</v>
      </c>
      <c r="F34" s="2">
        <v>45779</v>
      </c>
      <c r="G34">
        <f t="shared" si="0"/>
        <v>4</v>
      </c>
      <c r="H34" t="s">
        <v>71</v>
      </c>
      <c r="I34" t="s">
        <v>60</v>
      </c>
      <c r="J34" t="s">
        <v>61</v>
      </c>
      <c r="K34" s="5">
        <v>4108.12</v>
      </c>
    </row>
    <row r="35" spans="4:11" x14ac:dyDescent="0.25">
      <c r="D35" t="s">
        <v>35</v>
      </c>
      <c r="E35" s="2">
        <v>45930</v>
      </c>
      <c r="F35" s="2">
        <v>45948</v>
      </c>
      <c r="G35">
        <f t="shared" ref="G35:G66" si="1">IF(OR(ISBLANK(E35),ISBLANK(F35)),"",F35-E35)</f>
        <v>18</v>
      </c>
      <c r="H35" t="s">
        <v>69</v>
      </c>
      <c r="I35" t="s">
        <v>59</v>
      </c>
      <c r="J35" t="s">
        <v>62</v>
      </c>
      <c r="K35" s="5">
        <v>5574.06</v>
      </c>
    </row>
    <row r="36" spans="4:11" x14ac:dyDescent="0.25">
      <c r="D36" t="s">
        <v>36</v>
      </c>
      <c r="E36" s="2">
        <v>45726</v>
      </c>
      <c r="F36" s="2">
        <v>45749</v>
      </c>
      <c r="G36">
        <f t="shared" si="1"/>
        <v>23</v>
      </c>
      <c r="H36" t="s">
        <v>71</v>
      </c>
      <c r="I36" t="s">
        <v>60</v>
      </c>
      <c r="J36" t="s">
        <v>64</v>
      </c>
      <c r="K36" s="5">
        <v>2241.5700000000002</v>
      </c>
    </row>
    <row r="37" spans="4:11" x14ac:dyDescent="0.25">
      <c r="D37" t="s">
        <v>37</v>
      </c>
      <c r="E37" s="2">
        <v>45864</v>
      </c>
      <c r="F37" s="2">
        <v>45866</v>
      </c>
      <c r="G37">
        <f t="shared" si="1"/>
        <v>2</v>
      </c>
      <c r="H37" t="s">
        <v>71</v>
      </c>
      <c r="I37" t="s">
        <v>59</v>
      </c>
      <c r="J37" t="s">
        <v>65</v>
      </c>
      <c r="K37" s="5">
        <v>9455.56</v>
      </c>
    </row>
    <row r="38" spans="4:11" x14ac:dyDescent="0.25">
      <c r="D38" t="s">
        <v>38</v>
      </c>
      <c r="E38" s="2">
        <v>45953</v>
      </c>
      <c r="F38" s="2">
        <v>45972</v>
      </c>
      <c r="G38">
        <f t="shared" si="1"/>
        <v>19</v>
      </c>
      <c r="H38" t="s">
        <v>68</v>
      </c>
      <c r="I38" t="s">
        <v>60</v>
      </c>
      <c r="J38" t="s">
        <v>57</v>
      </c>
      <c r="K38" s="5">
        <v>4633.03</v>
      </c>
    </row>
    <row r="39" spans="4:11" x14ac:dyDescent="0.25">
      <c r="D39" t="s">
        <v>39</v>
      </c>
      <c r="E39" s="2">
        <v>45920</v>
      </c>
      <c r="F39" s="2">
        <v>45921</v>
      </c>
      <c r="G39">
        <f t="shared" si="1"/>
        <v>1</v>
      </c>
      <c r="H39" t="s">
        <v>70</v>
      </c>
      <c r="I39" t="s">
        <v>59</v>
      </c>
      <c r="J39" t="s">
        <v>61</v>
      </c>
      <c r="K39" s="5">
        <v>7713.12</v>
      </c>
    </row>
    <row r="40" spans="4:11" x14ac:dyDescent="0.25">
      <c r="D40" t="s">
        <v>40</v>
      </c>
      <c r="E40" s="2">
        <v>45986</v>
      </c>
      <c r="F40" s="2"/>
      <c r="G40" t="str">
        <f t="shared" si="1"/>
        <v/>
      </c>
      <c r="H40" t="s">
        <v>81</v>
      </c>
      <c r="I40" t="s">
        <v>60</v>
      </c>
      <c r="J40" t="s">
        <v>62</v>
      </c>
      <c r="K40" s="5">
        <v>2610.4899999999998</v>
      </c>
    </row>
    <row r="41" spans="4:11" x14ac:dyDescent="0.25">
      <c r="D41" t="s">
        <v>41</v>
      </c>
      <c r="E41" s="2">
        <v>45716</v>
      </c>
      <c r="F41" s="2">
        <v>45731</v>
      </c>
      <c r="G41">
        <f t="shared" si="1"/>
        <v>15</v>
      </c>
      <c r="H41" t="s">
        <v>71</v>
      </c>
      <c r="I41" t="s">
        <v>59</v>
      </c>
      <c r="J41" t="s">
        <v>64</v>
      </c>
      <c r="K41" s="5">
        <v>8765</v>
      </c>
    </row>
    <row r="42" spans="4:11" x14ac:dyDescent="0.25">
      <c r="D42" t="s">
        <v>42</v>
      </c>
      <c r="E42" s="2">
        <v>45906</v>
      </c>
      <c r="F42" s="2">
        <v>45925</v>
      </c>
      <c r="G42">
        <f t="shared" si="1"/>
        <v>19</v>
      </c>
      <c r="H42" t="s">
        <v>70</v>
      </c>
      <c r="I42" t="s">
        <v>60</v>
      </c>
      <c r="J42" t="s">
        <v>65</v>
      </c>
      <c r="K42" s="5">
        <v>8177.93</v>
      </c>
    </row>
    <row r="43" spans="4:11" x14ac:dyDescent="0.25">
      <c r="D43" t="s">
        <v>43</v>
      </c>
      <c r="E43" s="2">
        <v>45693</v>
      </c>
      <c r="F43" s="2">
        <v>45710</v>
      </c>
      <c r="G43">
        <f t="shared" si="1"/>
        <v>17</v>
      </c>
      <c r="H43" t="s">
        <v>71</v>
      </c>
      <c r="I43" t="s">
        <v>59</v>
      </c>
      <c r="J43" t="s">
        <v>57</v>
      </c>
      <c r="K43" s="5">
        <v>8889.92</v>
      </c>
    </row>
    <row r="44" spans="4:11" x14ac:dyDescent="0.25">
      <c r="D44" t="s">
        <v>44</v>
      </c>
      <c r="E44" s="2">
        <v>45851</v>
      </c>
      <c r="F44" s="2">
        <v>45874</v>
      </c>
      <c r="G44">
        <f t="shared" si="1"/>
        <v>23</v>
      </c>
      <c r="H44" t="s">
        <v>71</v>
      </c>
      <c r="I44" t="s">
        <v>60</v>
      </c>
      <c r="J44" t="s">
        <v>61</v>
      </c>
      <c r="K44" s="5">
        <v>8208.8799999999992</v>
      </c>
    </row>
    <row r="45" spans="4:11" x14ac:dyDescent="0.25">
      <c r="D45" t="s">
        <v>45</v>
      </c>
      <c r="E45" s="2">
        <v>45862</v>
      </c>
      <c r="F45" s="2">
        <v>45866</v>
      </c>
      <c r="G45">
        <f t="shared" si="1"/>
        <v>4</v>
      </c>
      <c r="H45" t="s">
        <v>71</v>
      </c>
      <c r="I45" t="s">
        <v>59</v>
      </c>
      <c r="J45" t="s">
        <v>62</v>
      </c>
      <c r="K45" s="5">
        <v>7030</v>
      </c>
    </row>
    <row r="46" spans="4:11" x14ac:dyDescent="0.25">
      <c r="D46" t="s">
        <v>46</v>
      </c>
      <c r="E46" s="2">
        <v>45931</v>
      </c>
      <c r="F46" s="2">
        <v>45946</v>
      </c>
      <c r="G46">
        <f t="shared" si="1"/>
        <v>15</v>
      </c>
      <c r="H46" t="s">
        <v>69</v>
      </c>
      <c r="I46" t="s">
        <v>60</v>
      </c>
      <c r="J46" t="s">
        <v>64</v>
      </c>
      <c r="K46" s="5">
        <v>8104.42</v>
      </c>
    </row>
    <row r="47" spans="4:11" x14ac:dyDescent="0.25">
      <c r="D47" t="s">
        <v>47</v>
      </c>
      <c r="E47" s="2">
        <v>45757</v>
      </c>
      <c r="F47" s="2">
        <v>45774</v>
      </c>
      <c r="G47">
        <f t="shared" si="1"/>
        <v>17</v>
      </c>
      <c r="H47" t="s">
        <v>71</v>
      </c>
      <c r="I47" t="s">
        <v>59</v>
      </c>
      <c r="J47" t="s">
        <v>65</v>
      </c>
      <c r="K47" s="5">
        <v>9869.74</v>
      </c>
    </row>
    <row r="48" spans="4:11" x14ac:dyDescent="0.25">
      <c r="D48" t="s">
        <v>48</v>
      </c>
      <c r="E48" s="2">
        <v>45730</v>
      </c>
      <c r="F48" s="2">
        <v>45733</v>
      </c>
      <c r="G48">
        <f t="shared" si="1"/>
        <v>3</v>
      </c>
      <c r="H48" t="s">
        <v>71</v>
      </c>
      <c r="I48" t="s">
        <v>60</v>
      </c>
      <c r="J48" t="s">
        <v>57</v>
      </c>
      <c r="K48" s="5">
        <v>5359.08</v>
      </c>
    </row>
    <row r="49" spans="4:11" x14ac:dyDescent="0.25">
      <c r="D49" t="s">
        <v>49</v>
      </c>
      <c r="E49" s="2">
        <v>45815</v>
      </c>
      <c r="F49" s="2">
        <v>45844</v>
      </c>
      <c r="G49">
        <f t="shared" si="1"/>
        <v>29</v>
      </c>
      <c r="H49" t="s">
        <v>71</v>
      </c>
      <c r="I49" t="s">
        <v>59</v>
      </c>
      <c r="J49" t="s">
        <v>61</v>
      </c>
      <c r="K49" s="5">
        <v>4202</v>
      </c>
    </row>
    <row r="50" spans="4:11" x14ac:dyDescent="0.25">
      <c r="D50" t="s">
        <v>50</v>
      </c>
      <c r="E50" s="2">
        <v>45780</v>
      </c>
      <c r="F50" s="2">
        <v>45807</v>
      </c>
      <c r="G50">
        <f t="shared" si="1"/>
        <v>27</v>
      </c>
      <c r="H50" t="s">
        <v>71</v>
      </c>
      <c r="I50" t="s">
        <v>60</v>
      </c>
      <c r="J50" t="s">
        <v>62</v>
      </c>
      <c r="K50" s="5">
        <v>8459.06</v>
      </c>
    </row>
    <row r="51" spans="4:11" x14ac:dyDescent="0.25">
      <c r="D51" t="s">
        <v>51</v>
      </c>
      <c r="E51" s="2">
        <v>45664</v>
      </c>
      <c r="F51" s="2">
        <v>45688</v>
      </c>
      <c r="G51">
        <f t="shared" si="1"/>
        <v>24</v>
      </c>
      <c r="H51" t="s">
        <v>71</v>
      </c>
      <c r="I51" t="s">
        <v>59</v>
      </c>
      <c r="J51" t="s">
        <v>64</v>
      </c>
      <c r="K51" s="5">
        <v>5800.88</v>
      </c>
    </row>
    <row r="52" spans="4:11" x14ac:dyDescent="0.25">
      <c r="D52" t="s">
        <v>52</v>
      </c>
      <c r="E52" s="2">
        <v>45891</v>
      </c>
      <c r="F52" s="2">
        <v>45895</v>
      </c>
      <c r="G52">
        <f t="shared" si="1"/>
        <v>4</v>
      </c>
      <c r="H52" t="s">
        <v>71</v>
      </c>
      <c r="I52" t="s">
        <v>60</v>
      </c>
      <c r="J52" t="s">
        <v>65</v>
      </c>
      <c r="K52" s="5">
        <v>5195.6099999999997</v>
      </c>
    </row>
  </sheetData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Acrobat Document" shapeId="2049" r:id="rId4">
          <objectPr defaultSize="0" r:id="rId5">
            <anchor moveWithCells="1">
              <from>
                <xdr:col>12</xdr:col>
                <xdr:colOff>9525</xdr:colOff>
                <xdr:row>1</xdr:row>
                <xdr:rowOff>38100</xdr:rowOff>
              </from>
              <to>
                <xdr:col>21</xdr:col>
                <xdr:colOff>352425</xdr:colOff>
                <xdr:row>40</xdr:row>
                <xdr:rowOff>152400</xdr:rowOff>
              </to>
            </anchor>
          </objectPr>
        </oleObject>
      </mc:Choice>
      <mc:Fallback>
        <oleObject progId="Acrobat Document" shapeId="2049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77DA7-AF67-46EA-A968-1E517A19D95F}">
  <dimension ref="A1:C138"/>
  <sheetViews>
    <sheetView showGridLines="0" workbookViewId="0">
      <selection activeCell="E26" sqref="E26"/>
    </sheetView>
  </sheetViews>
  <sheetFormatPr defaultColWidth="17.42578125" defaultRowHeight="15" x14ac:dyDescent="0.25"/>
  <cols>
    <col min="1" max="1" width="17.42578125" style="17"/>
    <col min="2" max="2" width="30.28515625" style="17" bestFit="1" customWidth="1"/>
    <col min="3" max="3" width="41.28515625" style="17" bestFit="1" customWidth="1"/>
  </cols>
  <sheetData>
    <row r="1" spans="1:3" x14ac:dyDescent="0.25">
      <c r="A1" s="19" t="s">
        <v>258</v>
      </c>
    </row>
    <row r="2" spans="1:3" ht="15.75" thickBot="1" x14ac:dyDescent="0.3"/>
    <row r="3" spans="1:3" ht="16.5" thickBot="1" x14ac:dyDescent="0.3">
      <c r="A3" s="20" t="s">
        <v>99</v>
      </c>
      <c r="B3" s="20" t="s">
        <v>100</v>
      </c>
      <c r="C3" s="20" t="s">
        <v>101</v>
      </c>
    </row>
    <row r="4" spans="1:3" x14ac:dyDescent="0.25">
      <c r="A4" s="17" t="s">
        <v>102</v>
      </c>
      <c r="B4" s="17" t="s">
        <v>103</v>
      </c>
      <c r="C4" s="17" t="s">
        <v>139</v>
      </c>
    </row>
    <row r="5" spans="1:3" x14ac:dyDescent="0.25">
      <c r="A5" s="17" t="s">
        <v>104</v>
      </c>
      <c r="B5" s="17" t="s">
        <v>105</v>
      </c>
      <c r="C5" s="17" t="s">
        <v>140</v>
      </c>
    </row>
    <row r="6" spans="1:3" x14ac:dyDescent="0.25">
      <c r="A6" s="17" t="s">
        <v>106</v>
      </c>
      <c r="B6" s="17" t="s">
        <v>107</v>
      </c>
      <c r="C6" s="17" t="s">
        <v>141</v>
      </c>
    </row>
    <row r="7" spans="1:3" x14ac:dyDescent="0.25">
      <c r="A7" s="17" t="s">
        <v>92</v>
      </c>
      <c r="B7" s="17" t="s">
        <v>108</v>
      </c>
      <c r="C7" s="17" t="s">
        <v>142</v>
      </c>
    </row>
    <row r="8" spans="1:3" x14ac:dyDescent="0.25">
      <c r="A8" s="17" t="s">
        <v>109</v>
      </c>
      <c r="B8" s="17" t="s">
        <v>110</v>
      </c>
      <c r="C8" s="17" t="s">
        <v>143</v>
      </c>
    </row>
    <row r="9" spans="1:3" x14ac:dyDescent="0.25">
      <c r="A9" s="17" t="s">
        <v>111</v>
      </c>
      <c r="B9" s="17" t="s">
        <v>112</v>
      </c>
      <c r="C9" s="17" t="s">
        <v>144</v>
      </c>
    </row>
    <row r="10" spans="1:3" x14ac:dyDescent="0.25">
      <c r="A10" s="17" t="s">
        <v>88</v>
      </c>
      <c r="B10" s="17" t="s">
        <v>113</v>
      </c>
      <c r="C10" s="17" t="s">
        <v>145</v>
      </c>
    </row>
    <row r="11" spans="1:3" x14ac:dyDescent="0.25">
      <c r="A11" s="17" t="s">
        <v>89</v>
      </c>
      <c r="B11" s="17" t="s">
        <v>114</v>
      </c>
      <c r="C11" s="17" t="s">
        <v>146</v>
      </c>
    </row>
    <row r="12" spans="1:3" x14ac:dyDescent="0.25">
      <c r="A12" s="17" t="s">
        <v>115</v>
      </c>
      <c r="B12" s="17" t="s">
        <v>116</v>
      </c>
      <c r="C12" s="17" t="s">
        <v>147</v>
      </c>
    </row>
    <row r="13" spans="1:3" x14ac:dyDescent="0.25">
      <c r="A13" s="17" t="s">
        <v>117</v>
      </c>
      <c r="B13" s="17" t="s">
        <v>118</v>
      </c>
      <c r="C13" s="17" t="s">
        <v>148</v>
      </c>
    </row>
    <row r="14" spans="1:3" x14ac:dyDescent="0.25">
      <c r="A14" s="17" t="s">
        <v>119</v>
      </c>
      <c r="B14" s="17" t="s">
        <v>120</v>
      </c>
      <c r="C14" s="17" t="s">
        <v>149</v>
      </c>
    </row>
    <row r="15" spans="1:3" x14ac:dyDescent="0.25">
      <c r="A15" s="17" t="s">
        <v>121</v>
      </c>
      <c r="B15" s="17" t="s">
        <v>122</v>
      </c>
      <c r="C15" s="17" t="s">
        <v>150</v>
      </c>
    </row>
    <row r="16" spans="1:3" x14ac:dyDescent="0.25">
      <c r="A16" s="17" t="s">
        <v>123</v>
      </c>
      <c r="B16" s="17" t="s">
        <v>124</v>
      </c>
      <c r="C16" s="17" t="s">
        <v>151</v>
      </c>
    </row>
    <row r="17" spans="1:3" x14ac:dyDescent="0.25">
      <c r="A17" s="17" t="s">
        <v>125</v>
      </c>
      <c r="B17" s="17" t="s">
        <v>126</v>
      </c>
      <c r="C17" s="17" t="s">
        <v>152</v>
      </c>
    </row>
    <row r="18" spans="1:3" x14ac:dyDescent="0.25">
      <c r="A18" s="17" t="s">
        <v>127</v>
      </c>
      <c r="B18" s="17" t="s">
        <v>128</v>
      </c>
      <c r="C18" s="17" t="s">
        <v>153</v>
      </c>
    </row>
    <row r="19" spans="1:3" x14ac:dyDescent="0.25">
      <c r="A19" s="17" t="s">
        <v>129</v>
      </c>
      <c r="B19" s="17" t="s">
        <v>130</v>
      </c>
      <c r="C19" s="17" t="s">
        <v>154</v>
      </c>
    </row>
    <row r="20" spans="1:3" x14ac:dyDescent="0.25">
      <c r="A20" s="17" t="s">
        <v>131</v>
      </c>
      <c r="B20" s="17" t="s">
        <v>132</v>
      </c>
      <c r="C20" s="17" t="s">
        <v>155</v>
      </c>
    </row>
    <row r="21" spans="1:3" x14ac:dyDescent="0.25">
      <c r="A21" s="17" t="s">
        <v>133</v>
      </c>
      <c r="B21" s="17" t="s">
        <v>134</v>
      </c>
      <c r="C21" s="17" t="s">
        <v>156</v>
      </c>
    </row>
    <row r="22" spans="1:3" x14ac:dyDescent="0.25">
      <c r="A22" s="17" t="s">
        <v>135</v>
      </c>
      <c r="B22" s="17" t="s">
        <v>136</v>
      </c>
      <c r="C22" s="17" t="s">
        <v>157</v>
      </c>
    </row>
    <row r="23" spans="1:3" x14ac:dyDescent="0.25">
      <c r="A23" s="17" t="s">
        <v>137</v>
      </c>
      <c r="B23" s="17" t="s">
        <v>138</v>
      </c>
      <c r="C23" s="17" t="s">
        <v>158</v>
      </c>
    </row>
    <row r="25" spans="1:3" x14ac:dyDescent="0.25">
      <c r="A25" s="19" t="s">
        <v>259</v>
      </c>
    </row>
    <row r="26" spans="1:3" ht="15.75" thickBot="1" x14ac:dyDescent="0.3">
      <c r="A26" s="19"/>
    </row>
    <row r="27" spans="1:3" ht="16.5" thickBot="1" x14ac:dyDescent="0.3">
      <c r="A27" s="20" t="s">
        <v>99</v>
      </c>
      <c r="B27" s="20" t="s">
        <v>100</v>
      </c>
      <c r="C27" s="20" t="s">
        <v>101</v>
      </c>
    </row>
    <row r="28" spans="1:3" x14ac:dyDescent="0.25">
      <c r="A28" s="17" t="s">
        <v>159</v>
      </c>
      <c r="B28" s="17" t="s">
        <v>160</v>
      </c>
      <c r="C28" s="17" t="s">
        <v>194</v>
      </c>
    </row>
    <row r="29" spans="1:3" x14ac:dyDescent="0.25">
      <c r="A29" s="17" t="s">
        <v>91</v>
      </c>
      <c r="B29" s="17" t="s">
        <v>161</v>
      </c>
      <c r="C29" s="17" t="s">
        <v>195</v>
      </c>
    </row>
    <row r="30" spans="1:3" x14ac:dyDescent="0.25">
      <c r="A30" s="17" t="s">
        <v>162</v>
      </c>
      <c r="B30" s="17" t="s">
        <v>163</v>
      </c>
      <c r="C30" s="17" t="s">
        <v>196</v>
      </c>
    </row>
    <row r="31" spans="1:3" x14ac:dyDescent="0.25">
      <c r="A31" s="17" t="s">
        <v>164</v>
      </c>
      <c r="B31" s="17" t="s">
        <v>165</v>
      </c>
      <c r="C31" s="17" t="s">
        <v>197</v>
      </c>
    </row>
    <row r="32" spans="1:3" x14ac:dyDescent="0.25">
      <c r="A32" s="17" t="s">
        <v>166</v>
      </c>
      <c r="B32" s="17" t="s">
        <v>167</v>
      </c>
      <c r="C32" s="17" t="s">
        <v>198</v>
      </c>
    </row>
    <row r="33" spans="1:3" x14ac:dyDescent="0.25">
      <c r="A33" s="17" t="s">
        <v>168</v>
      </c>
      <c r="B33" s="17" t="s">
        <v>169</v>
      </c>
      <c r="C33" s="17" t="s">
        <v>199</v>
      </c>
    </row>
    <row r="34" spans="1:3" x14ac:dyDescent="0.25">
      <c r="A34" s="17" t="s">
        <v>170</v>
      </c>
      <c r="B34" s="17" t="s">
        <v>171</v>
      </c>
      <c r="C34" s="17" t="s">
        <v>200</v>
      </c>
    </row>
    <row r="35" spans="1:3" x14ac:dyDescent="0.25">
      <c r="A35" s="17" t="s">
        <v>172</v>
      </c>
      <c r="B35" s="17" t="s">
        <v>173</v>
      </c>
      <c r="C35" s="17" t="s">
        <v>201</v>
      </c>
    </row>
    <row r="36" spans="1:3" x14ac:dyDescent="0.25">
      <c r="A36" s="17" t="s">
        <v>174</v>
      </c>
      <c r="B36" s="17" t="s">
        <v>175</v>
      </c>
      <c r="C36" s="17" t="s">
        <v>202</v>
      </c>
    </row>
    <row r="37" spans="1:3" x14ac:dyDescent="0.25">
      <c r="A37" s="17" t="s">
        <v>176</v>
      </c>
      <c r="B37" s="17" t="s">
        <v>177</v>
      </c>
      <c r="C37" s="17" t="s">
        <v>203</v>
      </c>
    </row>
    <row r="38" spans="1:3" x14ac:dyDescent="0.25">
      <c r="A38" s="17" t="s">
        <v>178</v>
      </c>
      <c r="B38" s="17" t="s">
        <v>179</v>
      </c>
      <c r="C38" s="17" t="s">
        <v>204</v>
      </c>
    </row>
    <row r="39" spans="1:3" x14ac:dyDescent="0.25">
      <c r="A39" s="17" t="s">
        <v>180</v>
      </c>
      <c r="B39" s="17" t="s">
        <v>181</v>
      </c>
      <c r="C39" s="17" t="s">
        <v>205</v>
      </c>
    </row>
    <row r="40" spans="1:3" x14ac:dyDescent="0.25">
      <c r="A40" s="17" t="s">
        <v>182</v>
      </c>
      <c r="B40" s="17" t="s">
        <v>183</v>
      </c>
      <c r="C40" s="17" t="s">
        <v>206</v>
      </c>
    </row>
    <row r="41" spans="1:3" x14ac:dyDescent="0.25">
      <c r="A41" s="17" t="s">
        <v>184</v>
      </c>
      <c r="B41" s="17" t="s">
        <v>185</v>
      </c>
      <c r="C41" s="17" t="s">
        <v>207</v>
      </c>
    </row>
    <row r="42" spans="1:3" x14ac:dyDescent="0.25">
      <c r="A42" s="17" t="s">
        <v>186</v>
      </c>
      <c r="B42" s="17" t="s">
        <v>187</v>
      </c>
      <c r="C42" s="17" t="s">
        <v>208</v>
      </c>
    </row>
    <row r="43" spans="1:3" x14ac:dyDescent="0.25">
      <c r="A43" s="17" t="s">
        <v>188</v>
      </c>
      <c r="B43" s="17" t="s">
        <v>189</v>
      </c>
      <c r="C43" s="17" t="s">
        <v>209</v>
      </c>
    </row>
    <row r="44" spans="1:3" x14ac:dyDescent="0.25">
      <c r="A44" s="17" t="s">
        <v>190</v>
      </c>
      <c r="B44" s="17" t="s">
        <v>191</v>
      </c>
      <c r="C44" s="17" t="s">
        <v>210</v>
      </c>
    </row>
    <row r="45" spans="1:3" x14ac:dyDescent="0.25">
      <c r="A45" s="17" t="s">
        <v>192</v>
      </c>
      <c r="B45" s="17" t="s">
        <v>193</v>
      </c>
      <c r="C45" s="17" t="s">
        <v>211</v>
      </c>
    </row>
    <row r="47" spans="1:3" x14ac:dyDescent="0.25">
      <c r="A47" s="19" t="s">
        <v>260</v>
      </c>
    </row>
    <row r="48" spans="1:3" ht="15.75" thickBot="1" x14ac:dyDescent="0.3">
      <c r="A48" s="19"/>
    </row>
    <row r="49" spans="1:3" ht="16.5" thickBot="1" x14ac:dyDescent="0.3">
      <c r="A49" s="20" t="s">
        <v>99</v>
      </c>
      <c r="B49" s="20" t="s">
        <v>100</v>
      </c>
      <c r="C49" s="20" t="s">
        <v>101</v>
      </c>
    </row>
    <row r="50" spans="1:3" x14ac:dyDescent="0.25">
      <c r="A50" s="17" t="s">
        <v>212</v>
      </c>
      <c r="B50" s="17" t="s">
        <v>213</v>
      </c>
      <c r="C50" s="17" t="s">
        <v>214</v>
      </c>
    </row>
    <row r="51" spans="1:3" x14ac:dyDescent="0.25">
      <c r="A51" s="17" t="s">
        <v>215</v>
      </c>
      <c r="B51" s="17" t="s">
        <v>216</v>
      </c>
      <c r="C51" s="17" t="s">
        <v>217</v>
      </c>
    </row>
    <row r="52" spans="1:3" x14ac:dyDescent="0.25">
      <c r="A52" s="17" t="s">
        <v>218</v>
      </c>
      <c r="B52" s="17" t="s">
        <v>219</v>
      </c>
      <c r="C52" s="17" t="s">
        <v>220</v>
      </c>
    </row>
    <row r="53" spans="1:3" x14ac:dyDescent="0.25">
      <c r="A53" s="17" t="s">
        <v>221</v>
      </c>
      <c r="B53" s="17" t="s">
        <v>222</v>
      </c>
      <c r="C53" s="17" t="s">
        <v>223</v>
      </c>
    </row>
    <row r="54" spans="1:3" x14ac:dyDescent="0.25">
      <c r="A54" s="17" t="s">
        <v>224</v>
      </c>
      <c r="B54" s="17" t="s">
        <v>225</v>
      </c>
      <c r="C54" s="17" t="s">
        <v>226</v>
      </c>
    </row>
    <row r="55" spans="1:3" x14ac:dyDescent="0.25">
      <c r="A55" s="17" t="s">
        <v>227</v>
      </c>
      <c r="B55" s="17" t="s">
        <v>228</v>
      </c>
      <c r="C55" s="17" t="s">
        <v>229</v>
      </c>
    </row>
    <row r="56" spans="1:3" x14ac:dyDescent="0.25">
      <c r="A56" s="17" t="s">
        <v>230</v>
      </c>
      <c r="B56" s="17" t="s">
        <v>231</v>
      </c>
      <c r="C56" s="17" t="s">
        <v>232</v>
      </c>
    </row>
    <row r="57" spans="1:3" x14ac:dyDescent="0.25">
      <c r="A57" s="17" t="s">
        <v>233</v>
      </c>
      <c r="B57" s="17" t="s">
        <v>234</v>
      </c>
      <c r="C57" s="17" t="s">
        <v>235</v>
      </c>
    </row>
    <row r="58" spans="1:3" x14ac:dyDescent="0.25">
      <c r="A58" s="17" t="s">
        <v>236</v>
      </c>
      <c r="B58" s="17" t="s">
        <v>237</v>
      </c>
      <c r="C58" s="17" t="s">
        <v>238</v>
      </c>
    </row>
    <row r="59" spans="1:3" x14ac:dyDescent="0.25">
      <c r="A59" s="17" t="s">
        <v>239</v>
      </c>
      <c r="B59" s="17" t="s">
        <v>240</v>
      </c>
      <c r="C59" s="17" t="s">
        <v>241</v>
      </c>
    </row>
    <row r="60" spans="1:3" x14ac:dyDescent="0.25">
      <c r="A60" s="17" t="s">
        <v>242</v>
      </c>
      <c r="B60" s="17" t="s">
        <v>243</v>
      </c>
      <c r="C60" s="17" t="s">
        <v>244</v>
      </c>
    </row>
    <row r="61" spans="1:3" x14ac:dyDescent="0.25">
      <c r="A61" s="17" t="s">
        <v>245</v>
      </c>
      <c r="B61" s="17" t="s">
        <v>246</v>
      </c>
      <c r="C61" s="17" t="s">
        <v>247</v>
      </c>
    </row>
    <row r="62" spans="1:3" x14ac:dyDescent="0.25">
      <c r="A62" s="17" t="s">
        <v>248</v>
      </c>
      <c r="B62" s="17" t="s">
        <v>249</v>
      </c>
      <c r="C62" s="17" t="s">
        <v>250</v>
      </c>
    </row>
    <row r="63" spans="1:3" x14ac:dyDescent="0.25">
      <c r="A63" s="17" t="s">
        <v>251</v>
      </c>
      <c r="B63" s="17" t="s">
        <v>252</v>
      </c>
      <c r="C63" s="17" t="s">
        <v>253</v>
      </c>
    </row>
    <row r="64" spans="1:3" x14ac:dyDescent="0.25">
      <c r="A64" s="17" t="s">
        <v>254</v>
      </c>
      <c r="B64" s="17" t="s">
        <v>255</v>
      </c>
      <c r="C64" s="17" t="s">
        <v>256</v>
      </c>
    </row>
    <row r="66" spans="1:3" x14ac:dyDescent="0.25">
      <c r="A66" s="19" t="s">
        <v>257</v>
      </c>
    </row>
    <row r="67" spans="1:3" ht="15.75" thickBot="1" x14ac:dyDescent="0.3"/>
    <row r="68" spans="1:3" ht="16.5" thickBot="1" x14ac:dyDescent="0.3">
      <c r="A68" s="20" t="s">
        <v>99</v>
      </c>
      <c r="B68" s="20" t="s">
        <v>100</v>
      </c>
      <c r="C68" s="20" t="s">
        <v>101</v>
      </c>
    </row>
    <row r="69" spans="1:3" x14ac:dyDescent="0.25">
      <c r="A69" s="17" t="s">
        <v>261</v>
      </c>
      <c r="B69" s="17" t="s">
        <v>262</v>
      </c>
      <c r="C69" s="17" t="s">
        <v>263</v>
      </c>
    </row>
    <row r="70" spans="1:3" x14ac:dyDescent="0.25">
      <c r="A70" s="17" t="s">
        <v>264</v>
      </c>
      <c r="B70" s="17" t="s">
        <v>265</v>
      </c>
      <c r="C70" s="17" t="s">
        <v>266</v>
      </c>
    </row>
    <row r="71" spans="1:3" x14ac:dyDescent="0.25">
      <c r="A71" s="17" t="s">
        <v>267</v>
      </c>
      <c r="B71" s="17" t="s">
        <v>268</v>
      </c>
      <c r="C71" s="17" t="s">
        <v>269</v>
      </c>
    </row>
    <row r="72" spans="1:3" x14ac:dyDescent="0.25">
      <c r="A72" s="17" t="s">
        <v>270</v>
      </c>
      <c r="B72" s="17" t="s">
        <v>271</v>
      </c>
      <c r="C72" s="17" t="s">
        <v>272</v>
      </c>
    </row>
    <row r="73" spans="1:3" x14ac:dyDescent="0.25">
      <c r="A73" s="17" t="s">
        <v>273</v>
      </c>
      <c r="B73" s="17" t="s">
        <v>274</v>
      </c>
      <c r="C73" s="17" t="s">
        <v>275</v>
      </c>
    </row>
    <row r="74" spans="1:3" x14ac:dyDescent="0.25">
      <c r="A74" s="17" t="s">
        <v>276</v>
      </c>
      <c r="B74" s="17" t="s">
        <v>277</v>
      </c>
      <c r="C74" s="17" t="s">
        <v>278</v>
      </c>
    </row>
    <row r="75" spans="1:3" x14ac:dyDescent="0.25">
      <c r="A75" s="17" t="s">
        <v>279</v>
      </c>
      <c r="B75" s="17" t="s">
        <v>280</v>
      </c>
      <c r="C75" s="17" t="s">
        <v>281</v>
      </c>
    </row>
    <row r="76" spans="1:3" x14ac:dyDescent="0.25">
      <c r="A76" s="17" t="s">
        <v>282</v>
      </c>
      <c r="B76" s="17" t="s">
        <v>283</v>
      </c>
      <c r="C76" s="17" t="s">
        <v>284</v>
      </c>
    </row>
    <row r="77" spans="1:3" x14ac:dyDescent="0.25">
      <c r="A77" s="17" t="s">
        <v>285</v>
      </c>
      <c r="B77" s="17" t="s">
        <v>286</v>
      </c>
      <c r="C77" s="17" t="s">
        <v>287</v>
      </c>
    </row>
    <row r="78" spans="1:3" x14ac:dyDescent="0.25">
      <c r="A78" s="17" t="s">
        <v>288</v>
      </c>
      <c r="B78" s="17" t="s">
        <v>289</v>
      </c>
      <c r="C78" s="17" t="s">
        <v>290</v>
      </c>
    </row>
    <row r="79" spans="1:3" x14ac:dyDescent="0.25">
      <c r="A79" s="17" t="s">
        <v>291</v>
      </c>
      <c r="B79" s="17" t="s">
        <v>292</v>
      </c>
      <c r="C79" s="17" t="s">
        <v>293</v>
      </c>
    </row>
    <row r="80" spans="1:3" x14ac:dyDescent="0.25">
      <c r="A80" s="17" t="s">
        <v>294</v>
      </c>
      <c r="B80" s="17" t="s">
        <v>295</v>
      </c>
      <c r="C80" s="17" t="s">
        <v>296</v>
      </c>
    </row>
    <row r="81" spans="1:3" x14ac:dyDescent="0.25">
      <c r="A81" s="17" t="s">
        <v>297</v>
      </c>
      <c r="B81" s="17" t="s">
        <v>298</v>
      </c>
      <c r="C81" s="17" t="s">
        <v>299</v>
      </c>
    </row>
    <row r="82" spans="1:3" x14ac:dyDescent="0.25">
      <c r="A82" s="17" t="s">
        <v>300</v>
      </c>
      <c r="B82" s="17" t="s">
        <v>301</v>
      </c>
      <c r="C82" s="17" t="s">
        <v>302</v>
      </c>
    </row>
    <row r="83" spans="1:3" x14ac:dyDescent="0.25">
      <c r="A83" s="17" t="s">
        <v>303</v>
      </c>
      <c r="B83" s="17" t="s">
        <v>304</v>
      </c>
      <c r="C83" s="17" t="s">
        <v>305</v>
      </c>
    </row>
    <row r="84" spans="1:3" x14ac:dyDescent="0.25">
      <c r="A84" s="17" t="s">
        <v>306</v>
      </c>
      <c r="B84" s="17" t="s">
        <v>307</v>
      </c>
      <c r="C84" s="17" t="s">
        <v>308</v>
      </c>
    </row>
    <row r="85" spans="1:3" x14ac:dyDescent="0.25">
      <c r="A85" s="17" t="s">
        <v>309</v>
      </c>
      <c r="B85" s="17" t="s">
        <v>310</v>
      </c>
      <c r="C85" s="17" t="s">
        <v>311</v>
      </c>
    </row>
    <row r="86" spans="1:3" x14ac:dyDescent="0.25">
      <c r="A86" s="17" t="s">
        <v>312</v>
      </c>
      <c r="B86" s="17" t="s">
        <v>313</v>
      </c>
      <c r="C86" s="17" t="s">
        <v>314</v>
      </c>
    </row>
    <row r="88" spans="1:3" x14ac:dyDescent="0.25">
      <c r="A88" s="19" t="s">
        <v>315</v>
      </c>
    </row>
    <row r="89" spans="1:3" ht="15.75" thickBot="1" x14ac:dyDescent="0.3"/>
    <row r="90" spans="1:3" ht="16.5" thickBot="1" x14ac:dyDescent="0.3">
      <c r="A90" s="20" t="s">
        <v>99</v>
      </c>
      <c r="B90" s="20" t="s">
        <v>100</v>
      </c>
      <c r="C90" s="20" t="s">
        <v>101</v>
      </c>
    </row>
    <row r="91" spans="1:3" x14ac:dyDescent="0.25">
      <c r="A91" s="17" t="s">
        <v>316</v>
      </c>
      <c r="B91" s="17" t="s">
        <v>317</v>
      </c>
      <c r="C91" s="17" t="s">
        <v>318</v>
      </c>
    </row>
    <row r="92" spans="1:3" x14ac:dyDescent="0.25">
      <c r="A92" s="17" t="s">
        <v>319</v>
      </c>
      <c r="B92" s="17" t="s">
        <v>320</v>
      </c>
      <c r="C92" s="17" t="s">
        <v>321</v>
      </c>
    </row>
    <row r="93" spans="1:3" x14ac:dyDescent="0.25">
      <c r="A93" s="17" t="s">
        <v>322</v>
      </c>
      <c r="B93" s="17" t="s">
        <v>323</v>
      </c>
      <c r="C93" s="17" t="s">
        <v>324</v>
      </c>
    </row>
    <row r="94" spans="1:3" x14ac:dyDescent="0.25">
      <c r="A94" s="17" t="s">
        <v>325</v>
      </c>
      <c r="B94" s="17" t="s">
        <v>326</v>
      </c>
      <c r="C94" s="17" t="s">
        <v>327</v>
      </c>
    </row>
    <row r="95" spans="1:3" x14ac:dyDescent="0.25">
      <c r="A95" s="17" t="s">
        <v>328</v>
      </c>
      <c r="B95" s="17" t="s">
        <v>329</v>
      </c>
      <c r="C95" s="17" t="s">
        <v>330</v>
      </c>
    </row>
    <row r="96" spans="1:3" x14ac:dyDescent="0.25">
      <c r="A96" s="17" t="s">
        <v>331</v>
      </c>
      <c r="B96" s="17" t="s">
        <v>332</v>
      </c>
      <c r="C96" s="17" t="s">
        <v>333</v>
      </c>
    </row>
    <row r="97" spans="1:3" x14ac:dyDescent="0.25">
      <c r="A97" s="17" t="s">
        <v>334</v>
      </c>
      <c r="B97" s="17" t="s">
        <v>335</v>
      </c>
      <c r="C97" s="17" t="s">
        <v>336</v>
      </c>
    </row>
    <row r="98" spans="1:3" x14ac:dyDescent="0.25">
      <c r="A98" s="17" t="s">
        <v>337</v>
      </c>
      <c r="B98" s="17" t="s">
        <v>338</v>
      </c>
      <c r="C98" s="17" t="s">
        <v>339</v>
      </c>
    </row>
    <row r="99" spans="1:3" x14ac:dyDescent="0.25">
      <c r="A99" s="17" t="s">
        <v>340</v>
      </c>
      <c r="B99" s="17" t="s">
        <v>341</v>
      </c>
      <c r="C99" s="17" t="s">
        <v>342</v>
      </c>
    </row>
    <row r="100" spans="1:3" x14ac:dyDescent="0.25">
      <c r="A100" s="17" t="s">
        <v>343</v>
      </c>
      <c r="B100" s="17" t="s">
        <v>344</v>
      </c>
      <c r="C100" s="17" t="s">
        <v>345</v>
      </c>
    </row>
    <row r="101" spans="1:3" x14ac:dyDescent="0.25">
      <c r="A101" s="17" t="s">
        <v>346</v>
      </c>
      <c r="B101" s="17" t="s">
        <v>347</v>
      </c>
      <c r="C101" s="17" t="s">
        <v>348</v>
      </c>
    </row>
    <row r="102" spans="1:3" x14ac:dyDescent="0.25">
      <c r="A102" s="17" t="s">
        <v>349</v>
      </c>
      <c r="B102" s="17" t="s">
        <v>350</v>
      </c>
      <c r="C102" s="17" t="s">
        <v>351</v>
      </c>
    </row>
    <row r="103" spans="1:3" x14ac:dyDescent="0.25">
      <c r="A103" s="17" t="s">
        <v>352</v>
      </c>
      <c r="B103" s="17" t="s">
        <v>353</v>
      </c>
      <c r="C103" s="17" t="s">
        <v>354</v>
      </c>
    </row>
    <row r="104" spans="1:3" x14ac:dyDescent="0.25">
      <c r="A104" s="17" t="s">
        <v>355</v>
      </c>
      <c r="B104" s="17" t="s">
        <v>356</v>
      </c>
      <c r="C104" s="17" t="s">
        <v>357</v>
      </c>
    </row>
    <row r="105" spans="1:3" x14ac:dyDescent="0.25">
      <c r="A105" s="17" t="s">
        <v>358</v>
      </c>
      <c r="B105" s="17" t="s">
        <v>359</v>
      </c>
      <c r="C105" s="17" t="s">
        <v>360</v>
      </c>
    </row>
    <row r="107" spans="1:3" x14ac:dyDescent="0.25">
      <c r="A107" s="19" t="s">
        <v>361</v>
      </c>
    </row>
    <row r="108" spans="1:3" ht="15.75" thickBot="1" x14ac:dyDescent="0.3">
      <c r="A108" s="19"/>
    </row>
    <row r="109" spans="1:3" ht="16.5" thickBot="1" x14ac:dyDescent="0.3">
      <c r="A109" s="20" t="s">
        <v>99</v>
      </c>
      <c r="B109" s="20" t="s">
        <v>100</v>
      </c>
      <c r="C109" s="20" t="s">
        <v>101</v>
      </c>
    </row>
    <row r="110" spans="1:3" x14ac:dyDescent="0.25">
      <c r="A110" s="17" t="s">
        <v>0</v>
      </c>
      <c r="B110" s="17" t="s">
        <v>362</v>
      </c>
      <c r="C110" s="17" t="s">
        <v>363</v>
      </c>
    </row>
    <row r="111" spans="1:3" x14ac:dyDescent="0.25">
      <c r="A111" s="17" t="s">
        <v>90</v>
      </c>
      <c r="B111" s="17" t="s">
        <v>364</v>
      </c>
      <c r="C111" s="17" t="s">
        <v>365</v>
      </c>
    </row>
    <row r="112" spans="1:3" x14ac:dyDescent="0.25">
      <c r="A112" s="17" t="s">
        <v>366</v>
      </c>
      <c r="B112" s="17" t="s">
        <v>367</v>
      </c>
      <c r="C112" s="17" t="s">
        <v>368</v>
      </c>
    </row>
    <row r="113" spans="1:3" x14ac:dyDescent="0.25">
      <c r="A113" s="17" t="s">
        <v>369</v>
      </c>
      <c r="B113" s="17" t="s">
        <v>370</v>
      </c>
      <c r="C113" s="17" t="s">
        <v>371</v>
      </c>
    </row>
    <row r="114" spans="1:3" x14ac:dyDescent="0.25">
      <c r="A114" s="17" t="s">
        <v>372</v>
      </c>
      <c r="B114" s="17" t="s">
        <v>240</v>
      </c>
      <c r="C114" s="17" t="s">
        <v>373</v>
      </c>
    </row>
    <row r="115" spans="1:3" x14ac:dyDescent="0.25">
      <c r="A115" s="17" t="s">
        <v>374</v>
      </c>
      <c r="B115" s="17" t="s">
        <v>375</v>
      </c>
      <c r="C115" s="17" t="s">
        <v>376</v>
      </c>
    </row>
    <row r="116" spans="1:3" x14ac:dyDescent="0.25">
      <c r="A116" s="17" t="s">
        <v>377</v>
      </c>
      <c r="B116" s="17" t="s">
        <v>378</v>
      </c>
      <c r="C116" s="17" t="s">
        <v>379</v>
      </c>
    </row>
    <row r="117" spans="1:3" x14ac:dyDescent="0.25">
      <c r="A117" s="17" t="s">
        <v>380</v>
      </c>
      <c r="B117" s="17" t="s">
        <v>381</v>
      </c>
      <c r="C117" s="17" t="s">
        <v>382</v>
      </c>
    </row>
    <row r="118" spans="1:3" x14ac:dyDescent="0.25">
      <c r="A118" s="17" t="s">
        <v>383</v>
      </c>
      <c r="B118" s="17" t="s">
        <v>384</v>
      </c>
      <c r="C118" s="17" t="s">
        <v>385</v>
      </c>
    </row>
    <row r="119" spans="1:3" x14ac:dyDescent="0.25">
      <c r="A119" s="17" t="s">
        <v>386</v>
      </c>
      <c r="B119" s="17" t="s">
        <v>387</v>
      </c>
      <c r="C119" s="17" t="s">
        <v>388</v>
      </c>
    </row>
    <row r="120" spans="1:3" x14ac:dyDescent="0.25">
      <c r="A120" s="17" t="s">
        <v>389</v>
      </c>
      <c r="B120" s="17" t="s">
        <v>390</v>
      </c>
      <c r="C120" s="17" t="s">
        <v>391</v>
      </c>
    </row>
    <row r="121" spans="1:3" x14ac:dyDescent="0.25">
      <c r="A121" s="17" t="s">
        <v>392</v>
      </c>
      <c r="B121" s="17" t="s">
        <v>393</v>
      </c>
      <c r="C121" s="17" t="s">
        <v>394</v>
      </c>
    </row>
    <row r="122" spans="1:3" x14ac:dyDescent="0.25">
      <c r="A122" s="17" t="s">
        <v>395</v>
      </c>
      <c r="B122" s="17" t="s">
        <v>396</v>
      </c>
      <c r="C122" s="17" t="s">
        <v>397</v>
      </c>
    </row>
    <row r="123" spans="1:3" x14ac:dyDescent="0.25">
      <c r="A123" s="17" t="s">
        <v>398</v>
      </c>
      <c r="B123" s="17" t="s">
        <v>399</v>
      </c>
      <c r="C123" s="17" t="s">
        <v>400</v>
      </c>
    </row>
    <row r="124" spans="1:3" x14ac:dyDescent="0.25">
      <c r="A124" s="17" t="s">
        <v>401</v>
      </c>
      <c r="B124" s="17" t="s">
        <v>402</v>
      </c>
      <c r="C124" s="17" t="s">
        <v>403</v>
      </c>
    </row>
    <row r="126" spans="1:3" x14ac:dyDescent="0.25">
      <c r="A126" s="19" t="s">
        <v>404</v>
      </c>
    </row>
    <row r="127" spans="1:3" ht="15.75" thickBot="1" x14ac:dyDescent="0.3"/>
    <row r="128" spans="1:3" ht="16.5" thickBot="1" x14ac:dyDescent="0.3">
      <c r="A128" s="20" t="s">
        <v>99</v>
      </c>
      <c r="B128" s="20" t="s">
        <v>100</v>
      </c>
      <c r="C128" s="20" t="s">
        <v>101</v>
      </c>
    </row>
    <row r="129" spans="1:3" x14ac:dyDescent="0.25">
      <c r="A129" s="17" t="s">
        <v>405</v>
      </c>
      <c r="B129" s="17" t="s">
        <v>406</v>
      </c>
      <c r="C129" s="17" t="s">
        <v>407</v>
      </c>
    </row>
    <row r="130" spans="1:3" x14ac:dyDescent="0.25">
      <c r="A130" s="17" t="s">
        <v>408</v>
      </c>
      <c r="B130" s="17" t="s">
        <v>409</v>
      </c>
      <c r="C130" s="17" t="s">
        <v>410</v>
      </c>
    </row>
    <row r="131" spans="1:3" x14ac:dyDescent="0.25">
      <c r="A131" s="17" t="s">
        <v>411</v>
      </c>
      <c r="B131" s="17" t="s">
        <v>412</v>
      </c>
      <c r="C131" s="17" t="s">
        <v>413</v>
      </c>
    </row>
    <row r="132" spans="1:3" x14ac:dyDescent="0.25">
      <c r="A132" s="17" t="s">
        <v>414</v>
      </c>
      <c r="B132" s="17" t="s">
        <v>415</v>
      </c>
      <c r="C132" s="17" t="s">
        <v>416</v>
      </c>
    </row>
    <row r="133" spans="1:3" x14ac:dyDescent="0.25">
      <c r="A133" s="17" t="s">
        <v>417</v>
      </c>
      <c r="B133" s="17" t="s">
        <v>418</v>
      </c>
      <c r="C133" s="17" t="s">
        <v>419</v>
      </c>
    </row>
    <row r="134" spans="1:3" x14ac:dyDescent="0.25">
      <c r="A134" s="17" t="s">
        <v>420</v>
      </c>
      <c r="B134" s="17" t="s">
        <v>421</v>
      </c>
      <c r="C134" s="17" t="s">
        <v>422</v>
      </c>
    </row>
    <row r="135" spans="1:3" x14ac:dyDescent="0.25">
      <c r="A135" s="17" t="s">
        <v>423</v>
      </c>
      <c r="B135" s="17" t="s">
        <v>424</v>
      </c>
      <c r="C135" s="17" t="s">
        <v>425</v>
      </c>
    </row>
    <row r="136" spans="1:3" x14ac:dyDescent="0.25">
      <c r="A136" s="17" t="s">
        <v>426</v>
      </c>
      <c r="B136" s="17" t="s">
        <v>427</v>
      </c>
      <c r="C136" s="17" t="s">
        <v>428</v>
      </c>
    </row>
    <row r="137" spans="1:3" x14ac:dyDescent="0.25">
      <c r="A137" s="17" t="s">
        <v>429</v>
      </c>
      <c r="B137" s="17" t="s">
        <v>430</v>
      </c>
      <c r="C137" s="17" t="s">
        <v>431</v>
      </c>
    </row>
    <row r="138" spans="1:3" x14ac:dyDescent="0.25">
      <c r="A138" s="17" t="s">
        <v>432</v>
      </c>
      <c r="B138" s="17" t="s">
        <v>433</v>
      </c>
      <c r="C138" s="17" t="s">
        <v>434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Formulas and Pivots</vt:lpstr>
      <vt:lpstr>Formulas and Pivots - Key</vt:lpstr>
      <vt:lpstr>Charts</vt:lpstr>
      <vt:lpstr>Charts - Key</vt:lpstr>
      <vt:lpstr>Excel Tools</vt:lpstr>
      <vt:lpstr>Excel Cheat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Jared Jamis</dc:creator>
  <cp:lastModifiedBy>Dee Lewis</cp:lastModifiedBy>
  <cp:lastPrinted>2026-04-15T14:05:25Z</cp:lastPrinted>
  <dcterms:created xsi:type="dcterms:W3CDTF">2026-04-08T22:06:13Z</dcterms:created>
  <dcterms:modified xsi:type="dcterms:W3CDTF">2026-04-15T14:37:31Z</dcterms:modified>
</cp:coreProperties>
</file>